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CFE9E1F3-6DA1-4FE8-8FCB-19E23363987E}" xr6:coauthVersionLast="47" xr6:coauthVersionMax="47" xr10:uidLastSave="{00000000-0000-0000-0000-000000000000}"/>
  <bookViews>
    <workbookView xWindow="28680" yWindow="-120" windowWidth="29040" windowHeight="15840" tabRatio="869" activeTab="2" xr2:uid="{00000000-000D-0000-FFFF-FFFF00000000}"/>
  </bookViews>
  <sheets>
    <sheet name="배수공사수집" sheetId="6" r:id="rId1"/>
    <sheet name="기존구조물천공집계" sheetId="5" r:id="rId2"/>
    <sheet name="기존구조물천공(D400x150)" sheetId="13" r:id="rId3"/>
    <sheet name="기존구조물천공(D400x200)" sheetId="12" r:id="rId4"/>
    <sheet name="기존구조물천공(D400x250)" sheetId="10" r:id="rId5"/>
    <sheet name="이토조서" sheetId="11" r:id="rId6"/>
  </sheets>
  <definedNames>
    <definedName name="_xlnm._FilterDatabase" localSheetId="5" hidden="1">이토조서!$A$3:$A$35</definedName>
    <definedName name="HTML_Control" localSheetId="5" hidden="1">{"'고휘도교통표지4차선용'!$B$2:$O$14"}</definedName>
    <definedName name="_xlnm.Print_Area" localSheetId="2">'기존구조물천공(D400x150)'!$A$1:$T$33</definedName>
    <definedName name="_xlnm.Print_Area" localSheetId="3">'기존구조물천공(D400x200)'!$A$1:$T$33</definedName>
    <definedName name="_xlnm.Print_Area" localSheetId="4">'기존구조물천공(D400x250)'!$A$1:$T$33</definedName>
    <definedName name="_xlnm.Print_Area" localSheetId="1">기존구조물천공집계!$A$1:$K$12</definedName>
    <definedName name="_xlnm.Print_Area" localSheetId="0">배수공사수집!$A$1:$F$5</definedName>
    <definedName name="_xlnm.Print_Area" localSheetId="5">이토조서!$B$1:$H$35</definedName>
    <definedName name="_xlnm.Print_Area">#REF!</definedName>
    <definedName name="_xlnm.Print_Titles" localSheetId="5">이토조서!$1:$3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1" l="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F31" i="11"/>
  <c r="A5" i="11"/>
  <c r="A4" i="11"/>
  <c r="U1" i="10" l="1"/>
  <c r="U2" i="10" s="1"/>
  <c r="I2" i="5" s="1"/>
  <c r="U1" i="12"/>
  <c r="U2" i="12" s="1"/>
  <c r="G2" i="5" s="1"/>
  <c r="U1" i="13"/>
  <c r="U2" i="13" s="1"/>
  <c r="E2" i="5" s="1"/>
  <c r="I15" i="10"/>
  <c r="I15" i="12"/>
  <c r="I15" i="13"/>
  <c r="K18" i="13" s="1"/>
  <c r="O20" i="13"/>
  <c r="M11" i="13"/>
  <c r="F35" i="11"/>
  <c r="F34" i="11"/>
  <c r="F33" i="11"/>
  <c r="F32" i="11"/>
  <c r="C8" i="13" l="1"/>
  <c r="F20" i="13" s="1"/>
  <c r="C8" i="10"/>
  <c r="C8" i="12"/>
  <c r="F28" i="13" l="1"/>
  <c r="B3" i="13"/>
  <c r="N7" i="13"/>
  <c r="C20" i="13" s="1"/>
  <c r="T20" i="13" s="1"/>
  <c r="E5" i="5" s="1"/>
  <c r="C18" i="13" l="1"/>
  <c r="T18" i="13" s="1"/>
  <c r="E11" i="5" s="1"/>
  <c r="E12" i="5" s="1"/>
  <c r="C23" i="13"/>
  <c r="T23" i="13" s="1"/>
  <c r="E9" i="5" s="1"/>
  <c r="C28" i="13"/>
  <c r="T28" i="13" s="1"/>
  <c r="E6" i="5" s="1"/>
  <c r="C25" i="13"/>
  <c r="T25" i="13" s="1"/>
  <c r="E10" i="5" s="1"/>
  <c r="I5" i="11"/>
  <c r="E4" i="5" l="1"/>
  <c r="I6" i="11"/>
  <c r="I7" i="11" l="1"/>
  <c r="I8" i="11" l="1"/>
  <c r="I9" i="11" l="1"/>
  <c r="I10" i="11" l="1"/>
  <c r="I11" i="11" l="1"/>
  <c r="I12" i="11" l="1"/>
  <c r="K35" i="11"/>
  <c r="K34" i="11"/>
  <c r="K33" i="11"/>
  <c r="K32" i="11"/>
  <c r="K31" i="11"/>
  <c r="F28" i="12"/>
  <c r="O20" i="12"/>
  <c r="F20" i="12"/>
  <c r="K18" i="12"/>
  <c r="M11" i="12"/>
  <c r="N7" i="12" s="1"/>
  <c r="B3" i="12"/>
  <c r="C31" i="11"/>
  <c r="I13" i="11" l="1"/>
  <c r="C18" i="12"/>
  <c r="T18" i="12" s="1"/>
  <c r="C28" i="12"/>
  <c r="T28" i="12" s="1"/>
  <c r="G6" i="5" s="1"/>
  <c r="C20" i="12"/>
  <c r="T20" i="12" s="1"/>
  <c r="G5" i="5" s="1"/>
  <c r="G11" i="5" l="1"/>
  <c r="G12" i="5" s="1"/>
  <c r="G4" i="5"/>
  <c r="I14" i="11"/>
  <c r="C23" i="12"/>
  <c r="T23" i="12" s="1"/>
  <c r="G9" i="5" s="1"/>
  <c r="C25" i="12"/>
  <c r="T25" i="12" s="1"/>
  <c r="G10" i="5" s="1"/>
  <c r="I15" i="11" l="1"/>
  <c r="B3" i="10"/>
  <c r="I16" i="11" l="1"/>
  <c r="F28" i="10"/>
  <c r="O20" i="10"/>
  <c r="F20" i="10"/>
  <c r="K18" i="10"/>
  <c r="M11" i="10"/>
  <c r="N7" i="10" s="1"/>
  <c r="C18" i="10" l="1"/>
  <c r="T18" i="10" s="1"/>
  <c r="I4" i="5" s="1"/>
  <c r="C20" i="10"/>
  <c r="T20" i="10" s="1"/>
  <c r="C23" i="10" s="1"/>
  <c r="T23" i="10" s="1"/>
  <c r="I9" i="5" s="1"/>
  <c r="I17" i="11"/>
  <c r="C28" i="10"/>
  <c r="T28" i="10" s="1"/>
  <c r="I6" i="5" s="1"/>
  <c r="I11" i="5" l="1"/>
  <c r="I12" i="5" s="1"/>
  <c r="C25" i="10"/>
  <c r="T25" i="10" s="1"/>
  <c r="I10" i="5" s="1"/>
  <c r="I5" i="5"/>
  <c r="I18" i="11"/>
  <c r="I19" i="11" l="1"/>
  <c r="I20" i="11" l="1"/>
  <c r="I21" i="11" l="1"/>
  <c r="I22" i="11" l="1"/>
  <c r="I23" i="11" l="1"/>
  <c r="I24" i="11" l="1"/>
  <c r="I25" i="11" l="1"/>
  <c r="I26" i="11" l="1"/>
  <c r="I27" i="11" l="1"/>
  <c r="I28" i="11" l="1"/>
  <c r="I29" i="11" l="1"/>
  <c r="I2" i="11" l="1"/>
  <c r="J1" i="11" l="1"/>
  <c r="B4" i="11" l="1"/>
  <c r="B9" i="11" l="1"/>
  <c r="B11" i="11"/>
  <c r="B7" i="11"/>
  <c r="B21" i="11"/>
  <c r="B16" i="11"/>
  <c r="B5" i="11"/>
  <c r="B14" i="11"/>
  <c r="B18" i="11"/>
  <c r="B22" i="11"/>
  <c r="B23" i="11"/>
  <c r="B8" i="11"/>
  <c r="B10" i="11"/>
  <c r="B12" i="11"/>
  <c r="B13" i="11"/>
  <c r="B17" i="11"/>
  <c r="B19" i="11"/>
  <c r="B6" i="11"/>
  <c r="B15" i="11"/>
  <c r="B20" i="11"/>
  <c r="B24" i="11" l="1"/>
  <c r="B27" i="11" l="1"/>
  <c r="B25" i="11"/>
  <c r="B26" i="11"/>
  <c r="B28" i="11"/>
  <c r="B29" i="11"/>
  <c r="G34" i="11"/>
  <c r="G31" i="11"/>
  <c r="G33" i="11"/>
  <c r="G35" i="11"/>
  <c r="A35" i="11" s="1"/>
  <c r="G32" i="11"/>
  <c r="A32" i="11" s="1"/>
  <c r="H3" i="5" l="1"/>
  <c r="A33" i="11"/>
  <c r="A31" i="11"/>
  <c r="F3" i="5"/>
  <c r="J3" i="5"/>
  <c r="A34" i="11"/>
  <c r="J5" i="5" l="1"/>
  <c r="J6" i="5"/>
  <c r="J12" i="5"/>
  <c r="J4" i="5"/>
  <c r="J11" i="5"/>
  <c r="J10" i="5"/>
  <c r="J9" i="5"/>
  <c r="F4" i="5"/>
  <c r="F11" i="5"/>
  <c r="F12" i="5"/>
  <c r="F5" i="5"/>
  <c r="F9" i="5"/>
  <c r="L3" i="5"/>
  <c r="E5" i="6" s="1"/>
  <c r="F10" i="5"/>
  <c r="F6" i="5"/>
  <c r="H9" i="5"/>
  <c r="H6" i="5"/>
  <c r="H10" i="5"/>
  <c r="H5" i="5"/>
  <c r="H4" i="5"/>
  <c r="H11" i="5"/>
  <c r="H12" i="5"/>
  <c r="D6" i="5" l="1"/>
  <c r="D10" i="5"/>
  <c r="D9" i="5"/>
  <c r="D5" i="5"/>
  <c r="D12" i="5"/>
  <c r="D11" i="5"/>
  <c r="D4" i="5"/>
  <c r="K9" i="5" l="1"/>
</calcChain>
</file>

<file path=xl/sharedStrings.xml><?xml version="1.0" encoding="utf-8"?>
<sst xmlns="http://schemas.openxmlformats.org/spreadsheetml/2006/main" count="260" uniqueCount="98">
  <si>
    <t>비   고</t>
    <phoneticPr fontId="31" type="noConversion"/>
  </si>
  <si>
    <t>모       래</t>
    <phoneticPr fontId="30" type="noConversion"/>
  </si>
  <si>
    <t>공종코드</t>
    <phoneticPr fontId="31" type="noConversion"/>
  </si>
  <si>
    <t>규        격</t>
    <phoneticPr fontId="31" type="noConversion"/>
  </si>
  <si>
    <t>CG</t>
    <phoneticPr fontId="32" type="noConversion"/>
  </si>
  <si>
    <t>보통마감</t>
    <phoneticPr fontId="30" type="noConversion"/>
  </si>
  <si>
    <t>시  멘  트</t>
    <phoneticPr fontId="31" type="noConversion"/>
  </si>
  <si>
    <t>40 kg/포대</t>
    <phoneticPr fontId="31" type="noConversion"/>
  </si>
  <si>
    <t>구간</t>
    <phoneticPr fontId="28" type="noConversion"/>
  </si>
  <si>
    <t>측      점</t>
    <phoneticPr fontId="32" type="noConversion"/>
  </si>
  <si>
    <t>방류관</t>
    <phoneticPr fontId="28" type="noConversion"/>
  </si>
  <si>
    <t>비 고</t>
    <phoneticPr fontId="22" type="noConversion"/>
  </si>
  <si>
    <t>입력</t>
    <phoneticPr fontId="31" type="noConversion"/>
  </si>
  <si>
    <t>구간</t>
    <phoneticPr fontId="31" type="noConversion"/>
  </si>
  <si>
    <t>계</t>
    <phoneticPr fontId="32" type="noConversion"/>
  </si>
  <si>
    <t>방류부</t>
    <phoneticPr fontId="22" type="noConversion"/>
  </si>
  <si>
    <t>이토변실 조서</t>
    <phoneticPr fontId="31" type="noConversion"/>
  </si>
  <si>
    <t>1 : 3</t>
    <phoneticPr fontId="30" type="noConversion"/>
  </si>
  <si>
    <t>집수정</t>
  </si>
  <si>
    <t>측구</t>
  </si>
  <si>
    <t>맨홀</t>
  </si>
  <si>
    <t>옹벽</t>
  </si>
  <si>
    <t>BOX</t>
  </si>
  <si>
    <t>기존구조물천공</t>
  </si>
  <si>
    <t>1 개소당</t>
    <phoneticPr fontId="31" type="noConversion"/>
  </si>
  <si>
    <t>비 고</t>
    <phoneticPr fontId="31" type="noConversion"/>
  </si>
  <si>
    <t>기존구조물 천공 수량 집계</t>
    <phoneticPr fontId="31" type="noConversion"/>
  </si>
  <si>
    <t>공    종</t>
    <phoneticPr fontId="31" type="noConversion"/>
  </si>
  <si>
    <t>관        경</t>
    <phoneticPr fontId="31" type="noConversion"/>
  </si>
  <si>
    <t>단위</t>
    <phoneticPr fontId="31" type="noConversion"/>
  </si>
  <si>
    <t>계</t>
    <phoneticPr fontId="30" type="noConversion"/>
  </si>
  <si>
    <t>기존구조물 깨기</t>
    <phoneticPr fontId="30" type="noConversion"/>
  </si>
  <si>
    <t>철근콘크리트, T=300미만</t>
    <phoneticPr fontId="30" type="noConversion"/>
  </si>
  <si>
    <t>무수축 몰탈</t>
    <phoneticPr fontId="30" type="noConversion"/>
  </si>
  <si>
    <t>거  푸  집</t>
    <phoneticPr fontId="30" type="noConversion"/>
  </si>
  <si>
    <t>kg</t>
    <phoneticPr fontId="31" type="noConversion"/>
  </si>
  <si>
    <t>몰  탈  용</t>
    <phoneticPr fontId="30" type="noConversion"/>
  </si>
  <si>
    <t>폐기물처리</t>
    <phoneticPr fontId="30" type="noConversion"/>
  </si>
  <si>
    <t>철근콘크리트</t>
    <phoneticPr fontId="30" type="noConversion"/>
  </si>
  <si>
    <t>TON</t>
    <phoneticPr fontId="30" type="noConversion"/>
  </si>
  <si>
    <t>공     종</t>
    <phoneticPr fontId="32" type="noConversion"/>
  </si>
  <si>
    <t>산       출       근       거</t>
    <phoneticPr fontId="32" type="noConversion"/>
  </si>
  <si>
    <t>수량</t>
    <phoneticPr fontId="32" type="noConversion"/>
  </si>
  <si>
    <t>(1개소당)</t>
    <phoneticPr fontId="32" type="noConversion"/>
  </si>
  <si>
    <t>기존 구조물</t>
    <phoneticPr fontId="32" type="noConversion"/>
  </si>
  <si>
    <t>몰탈(1:3)</t>
    <phoneticPr fontId="32" type="noConversion"/>
  </si>
  <si>
    <t xml:space="preserve"> 1. 기존 맨홀 깨기</t>
    <phoneticPr fontId="32" type="noConversion"/>
  </si>
  <si>
    <t>철근 콘크리트 깨기 (T=300 미만)</t>
    <phoneticPr fontId="32" type="noConversion"/>
  </si>
  <si>
    <t>(</t>
    <phoneticPr fontId="32" type="noConversion"/>
  </si>
  <si>
    <t>×</t>
    <phoneticPr fontId="32" type="noConversion"/>
  </si>
  <si>
    <t>π</t>
    <phoneticPr fontId="32" type="noConversion"/>
  </si>
  <si>
    <t>÷</t>
    <phoneticPr fontId="32" type="noConversion"/>
  </si>
  <si>
    <t>)</t>
    <phoneticPr fontId="32" type="noConversion"/>
  </si>
  <si>
    <t>=</t>
    <phoneticPr fontId="32" type="noConversion"/>
  </si>
  <si>
    <t xml:space="preserve"> 2. 무수축 몰탈</t>
    <phoneticPr fontId="32" type="noConversion"/>
  </si>
  <si>
    <t>{(</t>
    <phoneticPr fontId="32" type="noConversion"/>
  </si>
  <si>
    <t>-</t>
    <phoneticPr fontId="32" type="noConversion"/>
  </si>
  <si>
    <t>}</t>
    <phoneticPr fontId="32" type="noConversion"/>
  </si>
  <si>
    <t xml:space="preserve"> - 시멘트</t>
    <phoneticPr fontId="32" type="noConversion"/>
  </si>
  <si>
    <t xml:space="preserve"> - 모  래</t>
    <phoneticPr fontId="32" type="noConversion"/>
  </si>
  <si>
    <t xml:space="preserve"> 3. 거 푸 집</t>
    <phoneticPr fontId="32" type="noConversion"/>
  </si>
  <si>
    <t>(보통마감)</t>
    <phoneticPr fontId="32" type="noConversion"/>
  </si>
  <si>
    <t>수  량</t>
    <phoneticPr fontId="31" type="noConversion"/>
  </si>
  <si>
    <t>관 및 배수공사</t>
    <phoneticPr fontId="32" type="noConversion"/>
  </si>
  <si>
    <t>CGO</t>
    <phoneticPr fontId="32" type="noConversion"/>
  </si>
  <si>
    <t>천공 및 접합</t>
    <phoneticPr fontId="32" type="noConversion"/>
  </si>
  <si>
    <t>기존구조물과의 접속</t>
    <phoneticPr fontId="32" type="noConversion"/>
  </si>
  <si>
    <t>nr</t>
    <phoneticPr fontId="32" type="noConversion"/>
  </si>
  <si>
    <t>CGO3025011</t>
    <phoneticPr fontId="31" type="noConversion"/>
  </si>
  <si>
    <t>m³</t>
    <phoneticPr fontId="32" type="noConversion"/>
  </si>
  <si>
    <t>m²</t>
    <phoneticPr fontId="32" type="noConversion"/>
  </si>
  <si>
    <t>수  량(개소)</t>
    <phoneticPr fontId="32" type="noConversion"/>
  </si>
  <si>
    <t>조  건</t>
    <phoneticPr fontId="32" type="noConversion"/>
  </si>
  <si>
    <t>주 요 자 재</t>
    <phoneticPr fontId="30" type="noConversion"/>
  </si>
  <si>
    <t>천공 및 접합 수량집계표 (주간)</t>
  </si>
  <si>
    <t>흄관</t>
  </si>
  <si>
    <t>하천</t>
  </si>
  <si>
    <t>날개벽설치</t>
  </si>
  <si>
    <t>석축</t>
  </si>
  <si>
    <t>파취복구</t>
  </si>
  <si>
    <t>NO.9+36.90</t>
  </si>
  <si>
    <t>NO.24+9.30</t>
  </si>
  <si>
    <t>NO.78+19.40</t>
  </si>
  <si>
    <t>NO.104+29.60</t>
  </si>
  <si>
    <t>NO.125+16.20</t>
  </si>
  <si>
    <t>NO.140+21.50</t>
  </si>
  <si>
    <t>NO.150+24.30</t>
  </si>
  <si>
    <t>NO.164+16.80</t>
  </si>
  <si>
    <t>NO.192+25.70</t>
  </si>
  <si>
    <t>NO.211+27.60</t>
  </si>
  <si>
    <t>NO.227+30.20</t>
  </si>
  <si>
    <t>NO.286+19.60</t>
  </si>
  <si>
    <t>NO.315+34.80</t>
  </si>
  <si>
    <t>NO.355+20.40</t>
  </si>
  <si>
    <t>NO.396+29.60</t>
  </si>
  <si>
    <t>NO.421+17.60</t>
  </si>
  <si>
    <t>NO.434+29.60</t>
  </si>
  <si>
    <t>주간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</si>
</sst>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=&quot;0"/>
    <numFmt numFmtId="179" formatCode="_-* #,##0.00_-;\-* #,##0.00_-;_-* &quot;-&quot;_-;_-@_-"/>
    <numFmt numFmtId="180" formatCode="_-* #,##0.000_-;\-* #,##0.000_-;_-* &quot;-&quot;_-;_-@_-"/>
    <numFmt numFmtId="181" formatCode="0.00\ &quot;m3&quot;"/>
    <numFmt numFmtId="182" formatCode="#."/>
    <numFmt numFmtId="183" formatCode="_ * #,##0.00_ ;_ * &quot;₩&quot;\!\-#,##0.00_ ;_ * &quot;-&quot;??_ ;_ @_ "/>
    <numFmt numFmtId="184" formatCode="_ &quot;₩&quot;* #,##0_ ;_ &quot;₩&quot;* &quot;₩&quot;\!\-#,##0_ ;_ &quot;₩&quot;* &quot;-&quot;_ ;_ @_ "/>
    <numFmt numFmtId="185" formatCode="_ &quot;₩&quot;* #,##0.00_ ;_ &quot;₩&quot;* &quot;₩&quot;\!\-#,##0.00_ ;_ &quot;₩&quot;* &quot;-&quot;??_ ;_ @_ "/>
    <numFmt numFmtId="186" formatCode="#,##0.000_);[Red]\(#,##0.000\)"/>
    <numFmt numFmtId="187" formatCode="0.00\ &quot;㎡&quot;"/>
    <numFmt numFmtId="188" formatCode="0&quot; EA &quot;"/>
    <numFmt numFmtId="189" formatCode="0.00\ &quot;m&quot;"/>
    <numFmt numFmtId="190" formatCode="#,##0.000&quot;㎥&quot;"/>
    <numFmt numFmtId="191" formatCode="#,##0.000&quot;kg&quot;"/>
    <numFmt numFmtId="192" formatCode="#,##0.00&quot;㎥&quot;"/>
    <numFmt numFmtId="193" formatCode="0\ &quot;포대&quot;"/>
    <numFmt numFmtId="194" formatCode="&quot;D&quot;####"/>
    <numFmt numFmtId="195" formatCode="0&quot;구간&quot;"/>
    <numFmt numFmtId="196" formatCode="&quot;총 &quot;#&quot; 개소&quot;"/>
    <numFmt numFmtId="197" formatCode="0&quot; 개소&quot;"/>
    <numFmt numFmtId="198" formatCode="&quot;NO. &quot;#,##0"/>
    <numFmt numFmtId="199" formatCode="&quot;D&quot;#,##0"/>
    <numFmt numFmtId="200" formatCode="&quot;평균(H):&quot;0.00&quot;m&quot;"/>
    <numFmt numFmtId="201" formatCode="0.00_);[Red]&quot;₩&quot;\!\(0.00&quot;₩&quot;\!\)"/>
    <numFmt numFmtId="202" formatCode="&quot;T=&quot;#,##0"/>
    <numFmt numFmtId="203" formatCode="_-* #,##0.000_-;\-* #,##0.000_-;_-* &quot;-&quot;??_-;_-@_-"/>
  </numFmts>
  <fonts count="7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1"/>
      <color indexed="8"/>
      <name val="굴림"/>
      <family val="3"/>
      <charset val="129"/>
    </font>
    <font>
      <sz val="11"/>
      <color indexed="9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굴림"/>
      <family val="3"/>
      <charset val="129"/>
    </font>
    <font>
      <sz val="11"/>
      <color indexed="20"/>
      <name val="굴림"/>
      <family val="3"/>
      <charset val="129"/>
    </font>
    <font>
      <sz val="9"/>
      <name val="굴림체"/>
      <family val="3"/>
      <charset val="129"/>
    </font>
    <font>
      <sz val="11"/>
      <color indexed="60"/>
      <name val="굴림"/>
      <family val="3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62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굴림"/>
      <family val="3"/>
      <charset val="129"/>
    </font>
    <font>
      <sz val="10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1"/>
      <color indexed="16"/>
      <name val="Courier"/>
      <family val="3"/>
    </font>
    <font>
      <sz val="8"/>
      <name val="돋움체"/>
      <family val="3"/>
      <charset val="129"/>
    </font>
    <font>
      <sz val="10"/>
      <name val="Times New Roman"/>
      <family val="1"/>
    </font>
    <font>
      <b/>
      <sz val="12"/>
      <name val="Arial"/>
      <family val="2"/>
    </font>
    <font>
      <sz val="8"/>
      <name val="굴림체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b/>
      <sz val="11"/>
      <color rgb="FFFFFF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0000CC"/>
      <name val="돋움"/>
      <family val="3"/>
      <charset val="129"/>
    </font>
    <font>
      <sz val="10"/>
      <color indexed="10"/>
      <name val="바탕체"/>
      <family val="1"/>
      <charset val="129"/>
    </font>
    <font>
      <sz val="12"/>
      <name val="¹????¼"/>
      <family val="3"/>
      <charset val="129"/>
    </font>
    <font>
      <b/>
      <sz val="12"/>
      <name val="???"/>
      <family val="1"/>
    </font>
    <font>
      <sz val="12"/>
      <name val="COUR"/>
      <family val="3"/>
    </font>
    <font>
      <sz val="12"/>
      <name val="Times New Roman"/>
      <family val="1"/>
    </font>
    <font>
      <sz val="9"/>
      <name val="새굴림"/>
      <family val="1"/>
      <charset val="129"/>
    </font>
    <font>
      <sz val="11"/>
      <name val="¾©"/>
      <family val="3"/>
      <charset val="129"/>
    </font>
    <font>
      <sz val="11"/>
      <name val="굴림체"/>
      <family val="3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</font>
    <font>
      <sz val="1"/>
      <color indexed="8"/>
      <name val="Courier"/>
      <family val="3"/>
    </font>
    <font>
      <sz val="11"/>
      <name val="µ¸¿ò"/>
      <family val="3"/>
    </font>
    <font>
      <sz val="12"/>
      <name val="¹UAAA¼"/>
      <family val="3"/>
    </font>
    <font>
      <sz val="8"/>
      <name val="¹UAAA¼"/>
      <family val="1"/>
      <charset val="129"/>
    </font>
    <font>
      <sz val="10"/>
      <name val="¹ÙÅÁÃ¼"/>
      <family val="3"/>
      <charset val="129"/>
    </font>
    <font>
      <sz val="11"/>
      <name val="μ¸¿o"/>
      <family val="1"/>
      <charset val="129"/>
    </font>
    <font>
      <sz val="10"/>
      <name val="±¼¸²Ã¼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0"/>
      <name val="돋움체"/>
      <family val="3"/>
      <charset val="129"/>
    </font>
    <font>
      <b/>
      <sz val="10"/>
      <color theme="0"/>
      <name val="돋움"/>
      <family val="3"/>
      <charset val="129"/>
    </font>
    <font>
      <sz val="10"/>
      <color rgb="FFFF0000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12"/>
      <color rgb="FFFFFF00"/>
      <name val="돋움"/>
      <family val="3"/>
      <charset val="129"/>
    </font>
    <font>
      <sz val="10"/>
      <color theme="0"/>
      <name val="돋움"/>
      <family val="3"/>
      <charset val="129"/>
    </font>
    <font>
      <b/>
      <sz val="14"/>
      <color rgb="FF0000CC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3">
    <xf numFmtId="0" fontId="0" fillId="0" borderId="0">
      <alignment vertical="center"/>
    </xf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4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182" fontId="27" fillId="0" borderId="0">
      <protection locked="0"/>
    </xf>
    <xf numFmtId="177" fontId="2" fillId="0" borderId="0" applyFont="0" applyFill="0" applyBorder="0" applyAlignment="0" applyProtection="0"/>
    <xf numFmtId="182" fontId="27" fillId="0" borderId="0">
      <protection locked="0"/>
    </xf>
    <xf numFmtId="178" fontId="28" fillId="0" borderId="0" applyFont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182" fontId="27" fillId="0" borderId="0">
      <protection locked="0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0" borderId="0"/>
    <xf numFmtId="177" fontId="29" fillId="0" borderId="0" applyFont="0" applyFill="0" applyBorder="0" applyAlignment="0" applyProtection="0"/>
    <xf numFmtId="0" fontId="2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" fillId="0" borderId="0"/>
    <xf numFmtId="0" fontId="39" fillId="0" borderId="18">
      <alignment horizontal="centerContinuous" vertical="center"/>
    </xf>
    <xf numFmtId="0" fontId="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7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>
      <protection locked="0"/>
    </xf>
    <xf numFmtId="0" fontId="44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/>
    <xf numFmtId="0" fontId="46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9" fillId="0" borderId="0">
      <protection locked="0"/>
    </xf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51" fillId="0" borderId="0">
      <protection locked="0"/>
    </xf>
    <xf numFmtId="182" fontId="51" fillId="0" borderId="0"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4" fillId="0" borderId="0">
      <protection locked="0"/>
    </xf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44" fillId="0" borderId="0">
      <protection locked="0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0" borderId="0"/>
    <xf numFmtId="0" fontId="26" fillId="0" borderId="0"/>
    <xf numFmtId="0" fontId="54" fillId="0" borderId="0"/>
    <xf numFmtId="0" fontId="55" fillId="0" borderId="0"/>
    <xf numFmtId="0" fontId="56" fillId="0" borderId="0"/>
    <xf numFmtId="0" fontId="48" fillId="0" borderId="0"/>
    <xf numFmtId="0" fontId="50" fillId="0" borderId="0"/>
    <xf numFmtId="0" fontId="53" fillId="0" borderId="0"/>
    <xf numFmtId="0" fontId="57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6" fillId="0" borderId="0"/>
    <xf numFmtId="37" fontId="48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58" fillId="0" borderId="0"/>
    <xf numFmtId="0" fontId="58" fillId="0" borderId="0"/>
    <xf numFmtId="0" fontId="53" fillId="0" borderId="0"/>
    <xf numFmtId="38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28" applyFill="0" applyBorder="0" applyAlignment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7" fontId="2" fillId="0" borderId="0" applyFont="0" applyFill="0" applyBorder="0" applyAlignment="0" applyProtection="0"/>
    <xf numFmtId="0" fontId="62" fillId="0" borderId="0"/>
    <xf numFmtId="0" fontId="44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</cellStyleXfs>
  <cellXfs count="238">
    <xf numFmtId="0" fontId="0" fillId="0" borderId="0" xfId="0">
      <alignment vertical="center"/>
    </xf>
    <xf numFmtId="0" fontId="34" fillId="0" borderId="0" xfId="63" applyFont="1" applyAlignment="1">
      <alignment vertical="center"/>
    </xf>
    <xf numFmtId="0" fontId="35" fillId="0" borderId="0" xfId="63" applyFont="1" applyAlignment="1">
      <alignment horizontal="centerContinuous" vertical="center"/>
    </xf>
    <xf numFmtId="0" fontId="33" fillId="0" borderId="0" xfId="63" applyFont="1" applyAlignment="1">
      <alignment horizontal="centerContinuous" vertical="center"/>
    </xf>
    <xf numFmtId="0" fontId="34" fillId="0" borderId="0" xfId="63" applyFont="1" applyAlignment="1">
      <alignment horizontal="left" vertical="center"/>
    </xf>
    <xf numFmtId="197" fontId="36" fillId="0" borderId="0" xfId="63" applyNumberFormat="1" applyFont="1" applyAlignment="1">
      <alignment horizontal="left" vertical="center"/>
    </xf>
    <xf numFmtId="0" fontId="34" fillId="0" borderId="28" xfId="63" applyFont="1" applyBorder="1" applyAlignment="1">
      <alignment horizontal="center" vertical="center"/>
    </xf>
    <xf numFmtId="0" fontId="38" fillId="0" borderId="31" xfId="63" applyFont="1" applyBorder="1" applyAlignment="1">
      <alignment horizontal="center" vertical="center"/>
    </xf>
    <xf numFmtId="199" fontId="34" fillId="0" borderId="36" xfId="63" applyNumberFormat="1" applyFont="1" applyBorder="1" applyAlignment="1">
      <alignment horizontal="center" vertical="center" shrinkToFit="1"/>
    </xf>
    <xf numFmtId="198" fontId="34" fillId="26" borderId="28" xfId="63" applyNumberFormat="1" applyFont="1" applyFill="1" applyBorder="1" applyAlignment="1">
      <alignment horizontal="center" vertical="center" shrinkToFit="1"/>
    </xf>
    <xf numFmtId="199" fontId="34" fillId="26" borderId="28" xfId="63" applyNumberFormat="1" applyFont="1" applyFill="1" applyBorder="1" applyAlignment="1">
      <alignment horizontal="center" vertical="center" shrinkToFit="1"/>
    </xf>
    <xf numFmtId="2" fontId="34" fillId="26" borderId="28" xfId="63" applyNumberFormat="1" applyFont="1" applyFill="1" applyBorder="1" applyAlignment="1">
      <alignment horizontal="center" vertical="center" shrinkToFit="1"/>
    </xf>
    <xf numFmtId="0" fontId="34" fillId="26" borderId="28" xfId="63" applyFont="1" applyFill="1" applyBorder="1" applyAlignment="1">
      <alignment horizontal="center" vertical="center" shrinkToFit="1"/>
    </xf>
    <xf numFmtId="0" fontId="34" fillId="26" borderId="0" xfId="63" applyFont="1" applyFill="1" applyAlignment="1">
      <alignment horizontal="left" vertical="center"/>
    </xf>
    <xf numFmtId="0" fontId="34" fillId="26" borderId="0" xfId="63" applyFont="1" applyFill="1" applyAlignment="1">
      <alignment vertical="center"/>
    </xf>
    <xf numFmtId="200" fontId="34" fillId="0" borderId="19" xfId="63" applyNumberFormat="1" applyFont="1" applyBorder="1" applyAlignment="1">
      <alignment horizontal="center" vertical="center" shrinkToFit="1"/>
    </xf>
    <xf numFmtId="198" fontId="34" fillId="0" borderId="16" xfId="0" applyNumberFormat="1" applyFont="1" applyBorder="1" applyAlignment="1">
      <alignment horizontal="center" vertical="center" shrinkToFit="1"/>
    </xf>
    <xf numFmtId="195" fontId="34" fillId="0" borderId="35" xfId="63" applyNumberFormat="1" applyFont="1" applyBorder="1" applyAlignment="1">
      <alignment horizontal="center" vertical="center" shrinkToFit="1"/>
    </xf>
    <xf numFmtId="195" fontId="34" fillId="0" borderId="31" xfId="63" applyNumberFormat="1" applyFont="1" applyBorder="1" applyAlignment="1">
      <alignment horizontal="center" vertical="center" shrinkToFit="1"/>
    </xf>
    <xf numFmtId="195" fontId="34" fillId="0" borderId="36" xfId="63" applyNumberFormat="1" applyFont="1" applyBorder="1" applyAlignment="1">
      <alignment horizontal="center" vertical="center" shrinkToFit="1"/>
    </xf>
    <xf numFmtId="197" fontId="64" fillId="0" borderId="0" xfId="63" applyNumberFormat="1" applyFont="1" applyAlignment="1">
      <alignment horizontal="center" vertical="center"/>
    </xf>
    <xf numFmtId="0" fontId="65" fillId="0" borderId="28" xfId="63" applyFont="1" applyBorder="1" applyAlignment="1">
      <alignment horizontal="left" vertical="center"/>
    </xf>
    <xf numFmtId="202" fontId="34" fillId="0" borderId="28" xfId="63" applyNumberFormat="1" applyFont="1" applyBorder="1" applyAlignment="1">
      <alignment horizontal="center" vertical="center" shrinkToFit="1"/>
    </xf>
    <xf numFmtId="0" fontId="37" fillId="0" borderId="28" xfId="63" applyFont="1" applyBorder="1" applyAlignment="1">
      <alignment horizontal="centerContinuous" vertical="center" shrinkToFit="1"/>
    </xf>
    <xf numFmtId="0" fontId="34" fillId="0" borderId="28" xfId="0" applyFont="1" applyBorder="1" applyAlignment="1">
      <alignment horizontal="center" vertical="center"/>
    </xf>
    <xf numFmtId="196" fontId="34" fillId="0" borderId="28" xfId="0" applyNumberFormat="1" applyFont="1" applyBorder="1" applyAlignment="1">
      <alignment horizontal="center"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43" fontId="66" fillId="0" borderId="28" xfId="0" applyNumberFormat="1" applyFont="1" applyBorder="1" applyAlignment="1">
      <alignment horizontal="center" vertical="center" shrinkToFit="1"/>
    </xf>
    <xf numFmtId="179" fontId="66" fillId="0" borderId="28" xfId="52" applyNumberFormat="1" applyFont="1" applyBorder="1" applyAlignment="1">
      <alignment vertical="center"/>
    </xf>
    <xf numFmtId="181" fontId="66" fillId="0" borderId="28" xfId="0" applyNumberFormat="1" applyFont="1" applyBorder="1" applyAlignment="1">
      <alignment horizontal="center" vertical="center"/>
    </xf>
    <xf numFmtId="20" fontId="66" fillId="0" borderId="28" xfId="0" quotePrefix="1" applyNumberFormat="1" applyFont="1" applyBorder="1" applyAlignment="1">
      <alignment horizontal="center" vertical="center" shrinkToFit="1"/>
    </xf>
    <xf numFmtId="180" fontId="66" fillId="0" borderId="28" xfId="52" applyNumberFormat="1" applyFont="1" applyBorder="1" applyAlignment="1">
      <alignment vertical="center"/>
    </xf>
    <xf numFmtId="179" fontId="66" fillId="0" borderId="28" xfId="52" applyNumberFormat="1" applyFont="1" applyFill="1" applyBorder="1" applyAlignment="1">
      <alignment vertical="center"/>
    </xf>
    <xf numFmtId="193" fontId="66" fillId="0" borderId="28" xfId="0" applyNumberFormat="1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 shrinkToFit="1"/>
    </xf>
    <xf numFmtId="0" fontId="67" fillId="0" borderId="30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shrinkToFit="1"/>
    </xf>
    <xf numFmtId="0" fontId="66" fillId="0" borderId="12" xfId="0" applyFont="1" applyBorder="1" applyAlignment="1">
      <alignment horizontal="center" shrinkToFit="1"/>
    </xf>
    <xf numFmtId="0" fontId="66" fillId="0" borderId="13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right"/>
    </xf>
    <xf numFmtId="0" fontId="66" fillId="24" borderId="14" xfId="0" applyFont="1" applyFill="1" applyBorder="1" applyAlignment="1">
      <alignment horizontal="center" shrinkToFit="1"/>
    </xf>
    <xf numFmtId="0" fontId="66" fillId="24" borderId="15" xfId="0" applyFont="1" applyFill="1" applyBorder="1" applyAlignment="1">
      <alignment horizontal="center" shrinkToFit="1"/>
    </xf>
    <xf numFmtId="0" fontId="66" fillId="24" borderId="16" xfId="0" applyFont="1" applyFill="1" applyBorder="1" applyAlignment="1">
      <alignment horizontal="center" shrinkToFit="1"/>
    </xf>
    <xf numFmtId="0" fontId="66" fillId="24" borderId="17" xfId="0" applyFont="1" applyFill="1" applyBorder="1" applyAlignment="1">
      <alignment horizontal="center" shrinkToFit="1"/>
    </xf>
    <xf numFmtId="0" fontId="66" fillId="0" borderId="18" xfId="0" applyFont="1" applyBorder="1" applyAlignment="1">
      <alignment horizontal="center" shrinkToFit="1"/>
    </xf>
    <xf numFmtId="0" fontId="66" fillId="0" borderId="19" xfId="0" applyFont="1" applyBorder="1" applyAlignment="1">
      <alignment horizontal="center" shrinkToFit="1"/>
    </xf>
    <xf numFmtId="0" fontId="66" fillId="0" borderId="0" xfId="0" applyFont="1" applyAlignment="1">
      <alignment horizontal="center" vertical="center" textRotation="90" shrinkToFit="1"/>
    </xf>
    <xf numFmtId="0" fontId="66" fillId="0" borderId="20" xfId="0" applyFont="1" applyBorder="1" applyAlignment="1">
      <alignment horizontal="center" shrinkToFit="1"/>
    </xf>
    <xf numFmtId="0" fontId="66" fillId="25" borderId="20" xfId="0" applyFont="1" applyFill="1" applyBorder="1" applyAlignment="1">
      <alignment horizontal="center" shrinkToFit="1"/>
    </xf>
    <xf numFmtId="0" fontId="66" fillId="25" borderId="21" xfId="0" applyFont="1" applyFill="1" applyBorder="1" applyAlignment="1">
      <alignment horizontal="center" shrinkToFit="1"/>
    </xf>
    <xf numFmtId="0" fontId="66" fillId="25" borderId="22" xfId="0" applyFont="1" applyFill="1" applyBorder="1" applyAlignment="1">
      <alignment horizontal="center" shrinkToFit="1"/>
    </xf>
    <xf numFmtId="0" fontId="66" fillId="0" borderId="21" xfId="0" applyFont="1" applyBorder="1" applyAlignment="1">
      <alignment horizontal="center" shrinkToFit="1"/>
    </xf>
    <xf numFmtId="0" fontId="66" fillId="0" borderId="14" xfId="0" applyFont="1" applyBorder="1" applyAlignment="1">
      <alignment horizontal="center" shrinkToFit="1"/>
    </xf>
    <xf numFmtId="0" fontId="66" fillId="25" borderId="14" xfId="0" applyFont="1" applyFill="1" applyBorder="1" applyAlignment="1">
      <alignment horizontal="center" shrinkToFit="1"/>
    </xf>
    <xf numFmtId="0" fontId="66" fillId="25" borderId="0" xfId="0" applyFont="1" applyFill="1" applyAlignment="1">
      <alignment horizontal="center" shrinkToFit="1"/>
    </xf>
    <xf numFmtId="0" fontId="66" fillId="25" borderId="15" xfId="0" applyFont="1" applyFill="1" applyBorder="1" applyAlignment="1">
      <alignment horizontal="center" shrinkToFit="1"/>
    </xf>
    <xf numFmtId="0" fontId="66" fillId="0" borderId="16" xfId="0" applyFont="1" applyBorder="1" applyAlignment="1">
      <alignment horizontal="center" shrinkToFit="1"/>
    </xf>
    <xf numFmtId="0" fontId="66" fillId="25" borderId="16" xfId="0" applyFont="1" applyFill="1" applyBorder="1" applyAlignment="1">
      <alignment horizontal="center" shrinkToFit="1"/>
    </xf>
    <xf numFmtId="0" fontId="66" fillId="25" borderId="23" xfId="0" applyFont="1" applyFill="1" applyBorder="1" applyAlignment="1">
      <alignment horizontal="center" shrinkToFit="1"/>
    </xf>
    <xf numFmtId="0" fontId="66" fillId="25" borderId="17" xfId="0" applyFont="1" applyFill="1" applyBorder="1" applyAlignment="1">
      <alignment horizontal="center" shrinkToFit="1"/>
    </xf>
    <xf numFmtId="0" fontId="66" fillId="0" borderId="23" xfId="0" applyFont="1" applyBorder="1" applyAlignment="1">
      <alignment horizontal="center" shrinkToFit="1"/>
    </xf>
    <xf numFmtId="0" fontId="66" fillId="0" borderId="17" xfId="0" applyFont="1" applyBorder="1" applyAlignment="1">
      <alignment horizontal="center" shrinkToFit="1"/>
    </xf>
    <xf numFmtId="0" fontId="66" fillId="24" borderId="20" xfId="0" applyFont="1" applyFill="1" applyBorder="1" applyAlignment="1">
      <alignment horizontal="center" shrinkToFit="1"/>
    </xf>
    <xf numFmtId="0" fontId="66" fillId="24" borderId="22" xfId="0" applyFont="1" applyFill="1" applyBorder="1" applyAlignment="1">
      <alignment horizontal="center" shrinkToFit="1"/>
    </xf>
    <xf numFmtId="0" fontId="66" fillId="0" borderId="1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0" xfId="0" applyFont="1" applyAlignment="1">
      <alignment vertical="center" shrinkToFit="1"/>
    </xf>
    <xf numFmtId="0" fontId="66" fillId="0" borderId="10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right" vertical="center" shrinkToFit="1"/>
    </xf>
    <xf numFmtId="2" fontId="66" fillId="0" borderId="0" xfId="0" applyNumberFormat="1" applyFont="1" applyAlignment="1">
      <alignment horizontal="center" vertical="center" shrinkToFit="1"/>
    </xf>
    <xf numFmtId="1" fontId="66" fillId="0" borderId="0" xfId="0" applyNumberFormat="1" applyFont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192" fontId="66" fillId="0" borderId="13" xfId="0" applyNumberFormat="1" applyFont="1" applyBorder="1" applyAlignment="1">
      <alignment horizontal="center" vertical="center" shrinkToFit="1"/>
    </xf>
    <xf numFmtId="189" fontId="66" fillId="0" borderId="0" xfId="0" applyNumberFormat="1" applyFont="1" applyAlignment="1">
      <alignment horizontal="center" vertical="center"/>
    </xf>
    <xf numFmtId="187" fontId="66" fillId="0" borderId="13" xfId="0" applyNumberFormat="1" applyFont="1" applyBorder="1" applyAlignment="1">
      <alignment horizontal="center" vertical="center" shrinkToFit="1"/>
    </xf>
    <xf numFmtId="190" fontId="66" fillId="0" borderId="13" xfId="0" applyNumberFormat="1" applyFont="1" applyBorder="1" applyAlignment="1">
      <alignment horizontal="center" vertical="center" shrinkToFit="1"/>
    </xf>
    <xf numFmtId="40" fontId="66" fillId="0" borderId="0" xfId="0" applyNumberFormat="1" applyFont="1" applyAlignment="1">
      <alignment horizontal="center" vertical="center"/>
    </xf>
    <xf numFmtId="0" fontId="66" fillId="0" borderId="11" xfId="0" quotePrefix="1" applyFont="1" applyBorder="1" applyAlignment="1">
      <alignment horizontal="left" vertical="center" shrinkToFit="1"/>
    </xf>
    <xf numFmtId="191" fontId="66" fillId="0" borderId="13" xfId="0" applyNumberFormat="1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right" vertical="center" shrinkToFit="1"/>
    </xf>
    <xf numFmtId="189" fontId="66" fillId="0" borderId="23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2" fontId="66" fillId="0" borderId="23" xfId="0" applyNumberFormat="1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 shrinkToFit="1"/>
    </xf>
    <xf numFmtId="187" fontId="66" fillId="0" borderId="27" xfId="0" applyNumberFormat="1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67" fillId="0" borderId="28" xfId="0" applyFont="1" applyBorder="1" applyAlignment="1">
      <alignment horizontal="center" vertical="center"/>
    </xf>
    <xf numFmtId="0" fontId="67" fillId="0" borderId="28" xfId="0" applyFont="1" applyBorder="1" applyAlignment="1" applyProtection="1">
      <alignment horizontal="center" vertical="center"/>
      <protection hidden="1"/>
    </xf>
    <xf numFmtId="0" fontId="66" fillId="0" borderId="28" xfId="0" applyFont="1" applyBorder="1" applyAlignment="1" applyProtection="1">
      <alignment horizontal="center" vertical="center"/>
      <protection hidden="1"/>
    </xf>
    <xf numFmtId="40" fontId="66" fillId="0" borderId="28" xfId="0" applyNumberFormat="1" applyFont="1" applyBorder="1" applyAlignment="1" applyProtection="1">
      <alignment horizontal="center" vertical="center"/>
      <protection hidden="1"/>
    </xf>
    <xf numFmtId="194" fontId="66" fillId="0" borderId="28" xfId="0" applyNumberFormat="1" applyFont="1" applyBorder="1" applyAlignment="1" applyProtection="1">
      <alignment horizontal="center" vertical="center"/>
      <protection hidden="1"/>
    </xf>
    <xf numFmtId="38" fontId="66" fillId="0" borderId="28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38" fontId="66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center"/>
    </xf>
    <xf numFmtId="203" fontId="66" fillId="0" borderId="28" xfId="0" applyNumberFormat="1" applyFont="1" applyBorder="1" applyAlignment="1">
      <alignment horizontal="center" vertical="center" shrinkToFit="1"/>
    </xf>
    <xf numFmtId="203" fontId="66" fillId="0" borderId="28" xfId="52" applyNumberFormat="1" applyFont="1" applyBorder="1" applyAlignment="1">
      <alignment vertical="center"/>
    </xf>
    <xf numFmtId="199" fontId="34" fillId="0" borderId="16" xfId="0" applyNumberFormat="1" applyFont="1" applyBorder="1" applyAlignment="1">
      <alignment horizontal="center" vertical="center" shrinkToFit="1"/>
    </xf>
    <xf numFmtId="43" fontId="34" fillId="0" borderId="16" xfId="0" applyNumberFormat="1" applyFont="1" applyBorder="1" applyAlignment="1">
      <alignment horizontal="center" vertical="center" shrinkToFit="1"/>
    </xf>
    <xf numFmtId="0" fontId="37" fillId="0" borderId="0" xfId="63" applyFont="1" applyAlignment="1">
      <alignment horizontal="center" vertical="center"/>
    </xf>
    <xf numFmtId="0" fontId="68" fillId="0" borderId="0" xfId="63" applyFont="1" applyAlignment="1">
      <alignment horizontal="center" vertical="center"/>
    </xf>
    <xf numFmtId="202" fontId="37" fillId="0" borderId="28" xfId="63" applyNumberFormat="1" applyFont="1" applyBorder="1" applyAlignment="1">
      <alignment horizontal="left" vertical="center" shrinkToFit="1"/>
    </xf>
    <xf numFmtId="0" fontId="66" fillId="0" borderId="0" xfId="0" applyFont="1" applyAlignment="1">
      <alignment horizontal="left" vertical="center" shrinkToFit="1"/>
    </xf>
    <xf numFmtId="0" fontId="34" fillId="0" borderId="28" xfId="63" applyFont="1" applyBorder="1" applyAlignment="1">
      <alignment horizontal="center" vertical="center" shrinkToFit="1"/>
    </xf>
    <xf numFmtId="199" fontId="37" fillId="0" borderId="28" xfId="0" applyNumberFormat="1" applyFont="1" applyBorder="1" applyAlignment="1">
      <alignment horizontal="center" vertical="center" shrinkToFit="1"/>
    </xf>
    <xf numFmtId="199" fontId="33" fillId="0" borderId="36" xfId="63" applyNumberFormat="1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195" fontId="69" fillId="0" borderId="28" xfId="0" applyNumberFormat="1" applyFont="1" applyBorder="1" applyAlignment="1">
      <alignment horizontal="center" vertical="center" shrinkToFit="1"/>
    </xf>
    <xf numFmtId="1" fontId="34" fillId="0" borderId="16" xfId="0" applyNumberFormat="1" applyFont="1" applyBorder="1" applyAlignment="1">
      <alignment horizontal="center" vertical="center" shrinkToFit="1"/>
    </xf>
    <xf numFmtId="1" fontId="34" fillId="0" borderId="19" xfId="63" applyNumberFormat="1" applyFont="1" applyBorder="1" applyAlignment="1">
      <alignment horizontal="center" vertical="center" shrinkToFit="1"/>
    </xf>
    <xf numFmtId="0" fontId="70" fillId="0" borderId="0" xfId="0" applyFont="1" applyAlignment="1" applyProtection="1">
      <alignment horizontal="center" vertical="center"/>
      <protection hidden="1"/>
    </xf>
    <xf numFmtId="0" fontId="34" fillId="0" borderId="19" xfId="63" applyFont="1" applyBorder="1" applyAlignment="1">
      <alignment horizontal="left" vertical="center"/>
    </xf>
    <xf numFmtId="0" fontId="65" fillId="0" borderId="19" xfId="63" applyFont="1" applyBorder="1" applyAlignment="1">
      <alignment horizontal="left" vertical="center"/>
    </xf>
    <xf numFmtId="43" fontId="34" fillId="0" borderId="28" xfId="0" applyNumberFormat="1" applyFont="1" applyBorder="1" applyAlignment="1">
      <alignment horizontal="center" vertical="center" shrinkToFit="1"/>
    </xf>
    <xf numFmtId="200" fontId="34" fillId="0" borderId="28" xfId="63" applyNumberFormat="1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194" fontId="67" fillId="0" borderId="28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shrinkToFit="1"/>
    </xf>
    <xf numFmtId="0" fontId="67" fillId="0" borderId="34" xfId="0" applyFont="1" applyBorder="1" applyAlignment="1">
      <alignment horizontal="center" shrinkToFit="1"/>
    </xf>
    <xf numFmtId="0" fontId="66" fillId="0" borderId="22" xfId="0" applyFont="1" applyBorder="1" applyAlignment="1">
      <alignment horizontal="center" vertical="center" textRotation="90" shrinkToFit="1"/>
    </xf>
    <xf numFmtId="0" fontId="66" fillId="0" borderId="15" xfId="0" applyFont="1" applyBorder="1" applyAlignment="1">
      <alignment horizontal="center" vertical="center" textRotation="90" shrinkToFit="1"/>
    </xf>
    <xf numFmtId="0" fontId="66" fillId="0" borderId="17" xfId="0" applyFont="1" applyBorder="1" applyAlignment="1">
      <alignment horizontal="center" vertical="center" textRotation="90" shrinkToFit="1"/>
    </xf>
    <xf numFmtId="199" fontId="66" fillId="0" borderId="15" xfId="0" applyNumberFormat="1" applyFont="1" applyBorder="1" applyAlignment="1">
      <alignment horizontal="center" vertical="center" textRotation="90" shrinkToFit="1"/>
    </xf>
    <xf numFmtId="202" fontId="66" fillId="0" borderId="16" xfId="0" applyNumberFormat="1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40" fontId="66" fillId="0" borderId="0" xfId="0" applyNumberFormat="1" applyFont="1" applyAlignment="1">
      <alignment horizontal="center" vertical="center"/>
    </xf>
    <xf numFmtId="2" fontId="66" fillId="0" borderId="0" xfId="0" applyNumberFormat="1" applyFont="1" applyAlignment="1">
      <alignment horizontal="center" vertical="center" shrinkToFit="1"/>
    </xf>
    <xf numFmtId="188" fontId="66" fillId="0" borderId="0" xfId="0" applyNumberFormat="1" applyFont="1" applyAlignment="1">
      <alignment horizontal="center" vertical="center" shrinkToFit="1"/>
    </xf>
    <xf numFmtId="186" fontId="66" fillId="0" borderId="0" xfId="0" applyNumberFormat="1" applyFont="1" applyAlignment="1">
      <alignment horizontal="center" vertical="center"/>
    </xf>
    <xf numFmtId="38" fontId="66" fillId="0" borderId="0" xfId="0" applyNumberFormat="1" applyFont="1" applyAlignment="1">
      <alignment horizontal="center" vertical="center"/>
    </xf>
    <xf numFmtId="0" fontId="33" fillId="0" borderId="35" xfId="63" applyFont="1" applyBorder="1" applyAlignment="1">
      <alignment horizontal="center" vertical="center" shrinkToFit="1"/>
    </xf>
    <xf numFmtId="0" fontId="33" fillId="0" borderId="31" xfId="63" applyFont="1" applyBorder="1" applyAlignment="1">
      <alignment horizontal="center" vertical="center" shrinkToFit="1"/>
    </xf>
    <xf numFmtId="0" fontId="33" fillId="0" borderId="36" xfId="63" applyFont="1" applyBorder="1" applyAlignment="1">
      <alignment horizontal="center" vertical="center" shrinkToFit="1"/>
    </xf>
    <xf numFmtId="0" fontId="34" fillId="0" borderId="28" xfId="63" applyFont="1" applyBorder="1" applyAlignment="1">
      <alignment horizontal="center" vertical="center"/>
    </xf>
    <xf numFmtId="0" fontId="34" fillId="0" borderId="35" xfId="63" applyFont="1" applyBorder="1" applyAlignment="1">
      <alignment horizontal="center" vertical="center" shrinkToFit="1"/>
    </xf>
    <xf numFmtId="0" fontId="34" fillId="0" borderId="31" xfId="63" applyFont="1" applyBorder="1" applyAlignment="1">
      <alignment horizontal="center" vertical="center" shrinkToFit="1"/>
    </xf>
    <xf numFmtId="0" fontId="34" fillId="0" borderId="20" xfId="63" applyFont="1" applyBorder="1" applyAlignment="1">
      <alignment horizontal="center" vertical="center"/>
    </xf>
    <xf numFmtId="0" fontId="34" fillId="0" borderId="16" xfId="63" applyFont="1" applyBorder="1" applyAlignment="1">
      <alignment horizontal="center" vertical="center"/>
    </xf>
    <xf numFmtId="0" fontId="34" fillId="0" borderId="36" xfId="63" applyFont="1" applyBorder="1" applyAlignment="1">
      <alignment horizontal="center" vertical="center" shrinkToFit="1"/>
    </xf>
    <xf numFmtId="0" fontId="34" fillId="0" borderId="18" xfId="63" applyFont="1" applyBorder="1" applyAlignment="1">
      <alignment horizontal="center" vertical="center"/>
    </xf>
    <xf numFmtId="0" fontId="34" fillId="0" borderId="19" xfId="63" applyFont="1" applyBorder="1" applyAlignment="1">
      <alignment horizontal="center" vertical="center"/>
    </xf>
    <xf numFmtId="0" fontId="67" fillId="28" borderId="29" xfId="0" applyFont="1" applyFill="1" applyBorder="1" applyAlignment="1">
      <alignment horizontal="center" vertical="center" shrinkToFit="1"/>
    </xf>
    <xf numFmtId="0" fontId="67" fillId="28" borderId="32" xfId="0" applyFont="1" applyFill="1" applyBorder="1" applyAlignment="1">
      <alignment horizontal="center" vertical="center" shrinkToFit="1"/>
    </xf>
    <xf numFmtId="0" fontId="67" fillId="28" borderId="33" xfId="0" applyFont="1" applyFill="1" applyBorder="1" applyAlignment="1">
      <alignment horizontal="center" shrinkToFit="1"/>
    </xf>
    <xf numFmtId="0" fontId="67" fillId="28" borderId="34" xfId="0" applyFont="1" applyFill="1" applyBorder="1" applyAlignment="1">
      <alignment horizontal="center" shrinkToFit="1"/>
    </xf>
    <xf numFmtId="0" fontId="67" fillId="28" borderId="30" xfId="0" applyFont="1" applyFill="1" applyBorder="1" applyAlignment="1">
      <alignment horizontal="center" vertical="center" shrinkToFit="1"/>
    </xf>
    <xf numFmtId="199" fontId="33" fillId="28" borderId="36" xfId="63" applyNumberFormat="1" applyFont="1" applyFill="1" applyBorder="1" applyAlignment="1">
      <alignment horizontal="left" vertical="center" shrinkToFit="1"/>
    </xf>
    <xf numFmtId="202" fontId="37" fillId="28" borderId="28" xfId="63" applyNumberFormat="1" applyFont="1" applyFill="1" applyBorder="1" applyAlignment="1">
      <alignment horizontal="left" vertical="center" shrinkToFit="1"/>
    </xf>
    <xf numFmtId="0" fontId="66" fillId="28" borderId="0" xfId="0" applyFont="1" applyFill="1" applyAlignment="1">
      <alignment horizontal="center" vertical="center" shrinkToFit="1"/>
    </xf>
    <xf numFmtId="0" fontId="66" fillId="28" borderId="10" xfId="0" applyFont="1" applyFill="1" applyBorder="1" applyAlignment="1">
      <alignment horizontal="center" vertical="center" shrinkToFit="1"/>
    </xf>
    <xf numFmtId="0" fontId="66" fillId="28" borderId="11" xfId="0" applyFont="1" applyFill="1" applyBorder="1" applyAlignment="1">
      <alignment horizontal="center" vertical="center" shrinkToFit="1"/>
    </xf>
    <xf numFmtId="0" fontId="66" fillId="28" borderId="0" xfId="0" applyFont="1" applyFill="1" applyAlignment="1">
      <alignment horizontal="center" shrinkToFit="1"/>
    </xf>
    <xf numFmtId="0" fontId="66" fillId="28" borderId="12" xfId="0" applyFont="1" applyFill="1" applyBorder="1" applyAlignment="1">
      <alignment horizontal="center" shrinkToFit="1"/>
    </xf>
    <xf numFmtId="0" fontId="66" fillId="28" borderId="13" xfId="0" applyFont="1" applyFill="1" applyBorder="1" applyAlignment="1">
      <alignment horizontal="center" vertical="center" shrinkToFit="1"/>
    </xf>
    <xf numFmtId="0" fontId="34" fillId="28" borderId="0" xfId="63" applyFont="1" applyFill="1" applyAlignment="1">
      <alignment horizontal="left" vertical="center"/>
    </xf>
    <xf numFmtId="0" fontId="66" fillId="28" borderId="0" xfId="0" applyFont="1" applyFill="1" applyAlignment="1">
      <alignment horizontal="left" vertical="center" shrinkToFit="1"/>
    </xf>
    <xf numFmtId="0" fontId="67" fillId="28" borderId="11" xfId="0" applyFont="1" applyFill="1" applyBorder="1" applyAlignment="1">
      <alignment horizontal="left" vertical="center"/>
    </xf>
    <xf numFmtId="0" fontId="66" fillId="28" borderId="0" xfId="0" applyFont="1" applyFill="1" applyAlignment="1">
      <alignment horizontal="left" vertical="center"/>
    </xf>
    <xf numFmtId="0" fontId="66" fillId="28" borderId="0" xfId="0" applyFont="1" applyFill="1" applyAlignment="1">
      <alignment horizontal="right"/>
    </xf>
    <xf numFmtId="0" fontId="66" fillId="28" borderId="14" xfId="0" applyFont="1" applyFill="1" applyBorder="1" applyAlignment="1">
      <alignment horizontal="center" shrinkToFit="1"/>
    </xf>
    <xf numFmtId="0" fontId="66" fillId="28" borderId="16" xfId="0" applyFont="1" applyFill="1" applyBorder="1" applyAlignment="1">
      <alignment horizontal="center" shrinkToFit="1"/>
    </xf>
    <xf numFmtId="0" fontId="66" fillId="28" borderId="17" xfId="0" applyFont="1" applyFill="1" applyBorder="1" applyAlignment="1">
      <alignment horizontal="center" shrinkToFit="1"/>
    </xf>
    <xf numFmtId="0" fontId="66" fillId="28" borderId="18" xfId="0" applyFont="1" applyFill="1" applyBorder="1" applyAlignment="1">
      <alignment horizontal="center" shrinkToFit="1"/>
    </xf>
    <xf numFmtId="0" fontId="66" fillId="28" borderId="19" xfId="0" applyFont="1" applyFill="1" applyBorder="1" applyAlignment="1">
      <alignment horizontal="center" shrinkToFit="1"/>
    </xf>
    <xf numFmtId="0" fontId="66" fillId="28" borderId="0" xfId="0" applyFont="1" applyFill="1" applyAlignment="1">
      <alignment horizontal="center" vertical="center" textRotation="90" shrinkToFit="1"/>
    </xf>
    <xf numFmtId="0" fontId="66" fillId="28" borderId="22" xfId="0" applyFont="1" applyFill="1" applyBorder="1" applyAlignment="1">
      <alignment horizontal="center" vertical="center" textRotation="90" shrinkToFit="1"/>
    </xf>
    <xf numFmtId="199" fontId="66" fillId="28" borderId="15" xfId="0" applyNumberFormat="1" applyFont="1" applyFill="1" applyBorder="1" applyAlignment="1">
      <alignment horizontal="center" vertical="center" textRotation="90" shrinkToFit="1"/>
    </xf>
    <xf numFmtId="0" fontId="66" fillId="28" borderId="20" xfId="0" applyFont="1" applyFill="1" applyBorder="1" applyAlignment="1">
      <alignment horizontal="center" shrinkToFit="1"/>
    </xf>
    <xf numFmtId="0" fontId="66" fillId="29" borderId="20" xfId="0" applyFont="1" applyFill="1" applyBorder="1" applyAlignment="1">
      <alignment horizontal="center" shrinkToFit="1"/>
    </xf>
    <xf numFmtId="0" fontId="66" fillId="29" borderId="21" xfId="0" applyFont="1" applyFill="1" applyBorder="1" applyAlignment="1">
      <alignment horizontal="center" shrinkToFit="1"/>
    </xf>
    <xf numFmtId="0" fontId="66" fillId="29" borderId="22" xfId="0" applyFont="1" applyFill="1" applyBorder="1" applyAlignment="1">
      <alignment horizontal="center" shrinkToFit="1"/>
    </xf>
    <xf numFmtId="0" fontId="66" fillId="28" borderId="21" xfId="0" applyFont="1" applyFill="1" applyBorder="1" applyAlignment="1">
      <alignment horizontal="center" shrinkToFit="1"/>
    </xf>
    <xf numFmtId="0" fontId="66" fillId="28" borderId="15" xfId="0" applyFont="1" applyFill="1" applyBorder="1" applyAlignment="1">
      <alignment horizontal="center" vertical="center" textRotation="90" shrinkToFit="1"/>
    </xf>
    <xf numFmtId="0" fontId="66" fillId="29" borderId="14" xfId="0" applyFont="1" applyFill="1" applyBorder="1" applyAlignment="1">
      <alignment horizontal="center" shrinkToFit="1"/>
    </xf>
    <xf numFmtId="0" fontId="66" fillId="29" borderId="0" xfId="0" applyFont="1" applyFill="1" applyAlignment="1">
      <alignment horizontal="center" shrinkToFit="1"/>
    </xf>
    <xf numFmtId="0" fontId="66" fillId="29" borderId="15" xfId="0" applyFont="1" applyFill="1" applyBorder="1" applyAlignment="1">
      <alignment horizontal="center" shrinkToFit="1"/>
    </xf>
    <xf numFmtId="0" fontId="66" fillId="29" borderId="16" xfId="0" applyFont="1" applyFill="1" applyBorder="1" applyAlignment="1">
      <alignment horizontal="center" shrinkToFit="1"/>
    </xf>
    <xf numFmtId="0" fontId="66" fillId="29" borderId="23" xfId="0" applyFont="1" applyFill="1" applyBorder="1" applyAlignment="1">
      <alignment horizontal="center" shrinkToFit="1"/>
    </xf>
    <xf numFmtId="0" fontId="66" fillId="29" borderId="17" xfId="0" applyFont="1" applyFill="1" applyBorder="1" applyAlignment="1">
      <alignment horizontal="center" shrinkToFit="1"/>
    </xf>
    <xf numFmtId="0" fontId="66" fillId="28" borderId="23" xfId="0" applyFont="1" applyFill="1" applyBorder="1" applyAlignment="1">
      <alignment horizontal="center" shrinkToFit="1"/>
    </xf>
    <xf numFmtId="0" fontId="66" fillId="28" borderId="17" xfId="0" applyFont="1" applyFill="1" applyBorder="1" applyAlignment="1">
      <alignment horizontal="center" vertical="center" textRotation="90" shrinkToFit="1"/>
    </xf>
    <xf numFmtId="202" fontId="66" fillId="28" borderId="16" xfId="0" applyNumberFormat="1" applyFont="1" applyFill="1" applyBorder="1" applyAlignment="1">
      <alignment horizontal="center" vertical="center" shrinkToFit="1"/>
    </xf>
    <xf numFmtId="0" fontId="66" fillId="28" borderId="17" xfId="0" applyFont="1" applyFill="1" applyBorder="1" applyAlignment="1">
      <alignment horizontal="center" vertical="center" shrinkToFit="1"/>
    </xf>
    <xf numFmtId="0" fontId="66" fillId="28" borderId="10" xfId="0" applyFont="1" applyFill="1" applyBorder="1" applyAlignment="1">
      <alignment horizontal="left" vertical="center"/>
    </xf>
    <xf numFmtId="0" fontId="66" fillId="28" borderId="11" xfId="0" applyFont="1" applyFill="1" applyBorder="1" applyAlignment="1">
      <alignment horizontal="left" vertical="center"/>
    </xf>
    <xf numFmtId="0" fontId="66" fillId="28" borderId="0" xfId="0" applyFont="1" applyFill="1">
      <alignment vertical="center"/>
    </xf>
    <xf numFmtId="0" fontId="66" fillId="28" borderId="0" xfId="0" applyFont="1" applyFill="1" applyAlignment="1">
      <alignment vertical="center" shrinkToFit="1"/>
    </xf>
    <xf numFmtId="0" fontId="66" fillId="28" borderId="10" xfId="0" applyFont="1" applyFill="1" applyBorder="1" applyAlignment="1">
      <alignment horizontal="left" vertical="center" shrinkToFit="1"/>
    </xf>
    <xf numFmtId="0" fontId="66" fillId="28" borderId="11" xfId="0" applyFont="1" applyFill="1" applyBorder="1" applyAlignment="1">
      <alignment horizontal="right" vertical="center" shrinkToFit="1"/>
    </xf>
    <xf numFmtId="40" fontId="66" fillId="28" borderId="0" xfId="0" applyNumberFormat="1" applyFont="1" applyFill="1" applyAlignment="1">
      <alignment horizontal="center" vertical="center"/>
    </xf>
    <xf numFmtId="0" fontId="66" fillId="28" borderId="0" xfId="0" applyFont="1" applyFill="1" applyAlignment="1">
      <alignment horizontal="center" vertical="center"/>
    </xf>
    <xf numFmtId="2" fontId="66" fillId="28" borderId="0" xfId="0" applyNumberFormat="1" applyFont="1" applyFill="1" applyAlignment="1">
      <alignment horizontal="center" vertical="center" shrinkToFit="1"/>
    </xf>
    <xf numFmtId="1" fontId="66" fillId="28" borderId="0" xfId="0" applyNumberFormat="1" applyFont="1" applyFill="1" applyAlignment="1">
      <alignment horizontal="center" vertical="center" shrinkToFit="1"/>
    </xf>
    <xf numFmtId="2" fontId="66" fillId="28" borderId="0" xfId="0" applyNumberFormat="1" applyFont="1" applyFill="1" applyAlignment="1">
      <alignment horizontal="center" vertical="center" shrinkToFit="1"/>
    </xf>
    <xf numFmtId="0" fontId="66" fillId="28" borderId="12" xfId="0" applyFont="1" applyFill="1" applyBorder="1" applyAlignment="1">
      <alignment horizontal="center" vertical="center" shrinkToFit="1"/>
    </xf>
    <xf numFmtId="192" fontId="66" fillId="28" borderId="13" xfId="0" applyNumberFormat="1" applyFont="1" applyFill="1" applyBorder="1" applyAlignment="1">
      <alignment horizontal="center" vertical="center" shrinkToFit="1"/>
    </xf>
    <xf numFmtId="189" fontId="66" fillId="28" borderId="0" xfId="0" applyNumberFormat="1" applyFont="1" applyFill="1" applyAlignment="1">
      <alignment horizontal="center" vertical="center"/>
    </xf>
    <xf numFmtId="187" fontId="66" fillId="28" borderId="13" xfId="0" applyNumberFormat="1" applyFont="1" applyFill="1" applyBorder="1" applyAlignment="1">
      <alignment horizontal="center" vertical="center" shrinkToFit="1"/>
    </xf>
    <xf numFmtId="190" fontId="66" fillId="28" borderId="13" xfId="0" applyNumberFormat="1" applyFont="1" applyFill="1" applyBorder="1" applyAlignment="1">
      <alignment horizontal="center" vertical="center" shrinkToFit="1"/>
    </xf>
    <xf numFmtId="40" fontId="66" fillId="28" borderId="0" xfId="0" applyNumberFormat="1" applyFont="1" applyFill="1" applyAlignment="1">
      <alignment horizontal="center" vertical="center"/>
    </xf>
    <xf numFmtId="0" fontId="66" fillId="28" borderId="11" xfId="0" quotePrefix="1" applyFont="1" applyFill="1" applyBorder="1" applyAlignment="1">
      <alignment horizontal="left" vertical="center" shrinkToFit="1"/>
    </xf>
    <xf numFmtId="186" fontId="66" fillId="28" borderId="0" xfId="0" applyNumberFormat="1" applyFont="1" applyFill="1" applyAlignment="1">
      <alignment horizontal="center" vertical="center"/>
    </xf>
    <xf numFmtId="38" fontId="66" fillId="28" borderId="0" xfId="0" applyNumberFormat="1" applyFont="1" applyFill="1" applyAlignment="1">
      <alignment horizontal="center" vertical="center"/>
    </xf>
    <xf numFmtId="191" fontId="66" fillId="28" borderId="13" xfId="0" applyNumberFormat="1" applyFont="1" applyFill="1" applyBorder="1" applyAlignment="1">
      <alignment horizontal="center" vertical="center" shrinkToFit="1"/>
    </xf>
    <xf numFmtId="188" fontId="66" fillId="28" borderId="0" xfId="0" applyNumberFormat="1" applyFont="1" applyFill="1" applyAlignment="1">
      <alignment horizontal="center" vertical="center" shrinkToFit="1"/>
    </xf>
    <xf numFmtId="0" fontId="66" fillId="28" borderId="24" xfId="0" applyFont="1" applyFill="1" applyBorder="1" applyAlignment="1">
      <alignment horizontal="left" vertical="center" shrinkToFit="1"/>
    </xf>
    <xf numFmtId="0" fontId="66" fillId="28" borderId="25" xfId="0" applyFont="1" applyFill="1" applyBorder="1" applyAlignment="1">
      <alignment horizontal="right" vertical="center" shrinkToFit="1"/>
    </xf>
    <xf numFmtId="189" fontId="66" fillId="28" borderId="23" xfId="0" applyNumberFormat="1" applyFont="1" applyFill="1" applyBorder="1" applyAlignment="1">
      <alignment horizontal="center" vertical="center"/>
    </xf>
    <xf numFmtId="0" fontId="66" fillId="28" borderId="23" xfId="0" applyFont="1" applyFill="1" applyBorder="1" applyAlignment="1">
      <alignment horizontal="center" vertical="center"/>
    </xf>
    <xf numFmtId="2" fontId="66" fillId="28" borderId="23" xfId="0" applyNumberFormat="1" applyFont="1" applyFill="1" applyBorder="1" applyAlignment="1">
      <alignment horizontal="center" vertical="center" shrinkToFit="1"/>
    </xf>
    <xf numFmtId="0" fontId="66" fillId="28" borderId="23" xfId="0" applyFont="1" applyFill="1" applyBorder="1" applyAlignment="1">
      <alignment horizontal="center" vertical="center" shrinkToFit="1"/>
    </xf>
    <xf numFmtId="0" fontId="66" fillId="28" borderId="26" xfId="0" applyFont="1" applyFill="1" applyBorder="1" applyAlignment="1">
      <alignment horizontal="center" vertical="center" shrinkToFit="1"/>
    </xf>
    <xf numFmtId="187" fontId="66" fillId="28" borderId="27" xfId="0" applyNumberFormat="1" applyFont="1" applyFill="1" applyBorder="1" applyAlignment="1">
      <alignment horizontal="center" vertical="center" shrinkToFit="1"/>
    </xf>
    <xf numFmtId="0" fontId="66" fillId="30" borderId="14" xfId="0" applyFont="1" applyFill="1" applyBorder="1" applyAlignment="1">
      <alignment horizontal="center" shrinkToFit="1"/>
    </xf>
    <xf numFmtId="0" fontId="66" fillId="30" borderId="15" xfId="0" applyFont="1" applyFill="1" applyBorder="1" applyAlignment="1">
      <alignment horizontal="center" shrinkToFit="1"/>
    </xf>
    <xf numFmtId="0" fontId="66" fillId="30" borderId="16" xfId="0" applyFont="1" applyFill="1" applyBorder="1" applyAlignment="1">
      <alignment horizontal="center" shrinkToFit="1"/>
    </xf>
    <xf numFmtId="0" fontId="66" fillId="30" borderId="17" xfId="0" applyFont="1" applyFill="1" applyBorder="1" applyAlignment="1">
      <alignment horizontal="center" shrinkToFit="1"/>
    </xf>
    <xf numFmtId="0" fontId="66" fillId="30" borderId="20" xfId="0" applyFont="1" applyFill="1" applyBorder="1" applyAlignment="1">
      <alignment horizontal="center" shrinkToFit="1"/>
    </xf>
    <xf numFmtId="0" fontId="66" fillId="30" borderId="22" xfId="0" applyFont="1" applyFill="1" applyBorder="1" applyAlignment="1">
      <alignment horizontal="center" shrinkToFit="1"/>
    </xf>
    <xf numFmtId="0" fontId="66" fillId="31" borderId="14" xfId="0" applyFont="1" applyFill="1" applyBorder="1" applyAlignment="1">
      <alignment horizontal="center" shrinkToFit="1"/>
    </xf>
    <xf numFmtId="0" fontId="66" fillId="31" borderId="15" xfId="0" applyFont="1" applyFill="1" applyBorder="1" applyAlignment="1">
      <alignment horizontal="center" shrinkToFit="1"/>
    </xf>
    <xf numFmtId="0" fontId="66" fillId="31" borderId="16" xfId="0" applyFont="1" applyFill="1" applyBorder="1" applyAlignment="1">
      <alignment horizontal="center" shrinkToFit="1"/>
    </xf>
    <xf numFmtId="0" fontId="66" fillId="31" borderId="17" xfId="0" applyFont="1" applyFill="1" applyBorder="1" applyAlignment="1">
      <alignment horizontal="center" shrinkToFit="1"/>
    </xf>
    <xf numFmtId="0" fontId="66" fillId="31" borderId="20" xfId="0" applyFont="1" applyFill="1" applyBorder="1" applyAlignment="1">
      <alignment horizontal="center" shrinkToFit="1"/>
    </xf>
    <xf numFmtId="0" fontId="66" fillId="31" borderId="22" xfId="0" applyFont="1" applyFill="1" applyBorder="1" applyAlignment="1">
      <alignment horizontal="center" shrinkToFit="1"/>
    </xf>
  </cellXfs>
  <cellStyles count="273">
    <cellStyle name=" " xfId="64" xr:uid="{00000000-0005-0000-0000-000000000000}"/>
    <cellStyle name="          _x000d__x000a_386grabber=vga.3gr_x000d__x000a_" xfId="65" xr:uid="{00000000-0005-0000-0000-000001000000}"/>
    <cellStyle name="  10" xfId="66" xr:uid="{00000000-0005-0000-0000-000002000000}"/>
    <cellStyle name="  11" xfId="67" xr:uid="{00000000-0005-0000-0000-000003000000}"/>
    <cellStyle name="  2" xfId="68" xr:uid="{00000000-0005-0000-0000-000004000000}"/>
    <cellStyle name="  3" xfId="69" xr:uid="{00000000-0005-0000-0000-000005000000}"/>
    <cellStyle name="  4" xfId="70" xr:uid="{00000000-0005-0000-0000-000006000000}"/>
    <cellStyle name="  5" xfId="71" xr:uid="{00000000-0005-0000-0000-000007000000}"/>
    <cellStyle name="  6" xfId="72" xr:uid="{00000000-0005-0000-0000-000008000000}"/>
    <cellStyle name="  7" xfId="73" xr:uid="{00000000-0005-0000-0000-000009000000}"/>
    <cellStyle name="  8" xfId="74" xr:uid="{00000000-0005-0000-0000-00000A000000}"/>
    <cellStyle name="  9" xfId="75" xr:uid="{00000000-0005-0000-0000-00000B000000}"/>
    <cellStyle name=" _02.관로공" xfId="76" xr:uid="{00000000-0005-0000-0000-00000C000000}"/>
    <cellStyle name=" _06.부대공(1-A)" xfId="77" xr:uid="{00000000-0005-0000-0000-00000D000000}"/>
    <cellStyle name=" _06.부대공(1블럭)" xfId="78" xr:uid="{00000000-0005-0000-0000-00000E000000}"/>
    <cellStyle name=" _06.부대공(2블럭)" xfId="79" xr:uid="{00000000-0005-0000-0000-00000F000000}"/>
    <cellStyle name=" _1.2.1 맨홀토공(1호)" xfId="80" xr:uid="{00000000-0005-0000-0000-000010000000}"/>
    <cellStyle name=" _1.3 줄파기토공" xfId="81" xr:uid="{00000000-0005-0000-0000-000011000000}"/>
    <cellStyle name=" _3.구조물공(8BL)" xfId="82" xr:uid="{00000000-0005-0000-0000-000012000000}"/>
    <cellStyle name=" _4.포장공(전체)" xfId="83" xr:uid="{00000000-0005-0000-0000-000013000000}"/>
    <cellStyle name=" _6.부대공1BL" xfId="84" xr:uid="{00000000-0005-0000-0000-000014000000}"/>
    <cellStyle name=" _7.맨홀보수" xfId="85" xr:uid="{00000000-0005-0000-0000-000015000000}"/>
    <cellStyle name=" _97연말" xfId="86" xr:uid="{00000000-0005-0000-0000-000016000000}"/>
    <cellStyle name=" _97연말1" xfId="87" xr:uid="{00000000-0005-0000-0000-000017000000}"/>
    <cellStyle name=" _Book1" xfId="88" xr:uid="{00000000-0005-0000-0000-000018000000}"/>
    <cellStyle name=" _dt1" xfId="89" xr:uid="{00000000-0005-0000-0000-000019000000}"/>
    <cellStyle name=" _과속방지턱sample" xfId="90" xr:uid="{00000000-0005-0000-0000-00001A000000}"/>
    <cellStyle name=" _그레이팅설치단위수량(1.6x1.1)" xfId="91" xr:uid="{00000000-0005-0000-0000-00001B000000}"/>
    <cellStyle name=" _맨홀보수" xfId="92" xr:uid="{00000000-0005-0000-0000-00001C000000}"/>
    <cellStyle name=" _비굴착보수" xfId="93" xr:uid="{00000000-0005-0000-0000-00001D000000}"/>
    <cellStyle name=" _옥내기기기초공설" xfId="94" xr:uid="{00000000-0005-0000-0000-00001E000000}"/>
    <cellStyle name=" _침사지2.0x40" xfId="95" xr:uid="{00000000-0005-0000-0000-00001F000000}"/>
    <cellStyle name=" _포장공속 부대아이템" xfId="96" xr:uid="{00000000-0005-0000-0000-000020000000}"/>
    <cellStyle name=" _포장수량산출" xfId="97" xr:uid="{00000000-0005-0000-0000-000021000000}"/>
    <cellStyle name=" ღ_x001c__xffff_" xfId="98" xr:uid="{00000000-0005-0000-0000-000022000000}"/>
    <cellStyle name="#_목차 " xfId="99" xr:uid="{00000000-0005-0000-0000-000023000000}"/>
    <cellStyle name="?? [0]_????? " xfId="100" xr:uid="{00000000-0005-0000-0000-000024000000}"/>
    <cellStyle name="???­ [0]_??º?¼?·®??°? " xfId="101" xr:uid="{00000000-0005-0000-0000-000025000000}"/>
    <cellStyle name="???­_??º?¼?·®??°? " xfId="102" xr:uid="{00000000-0005-0000-0000-000026000000}"/>
    <cellStyle name="???Ø_??º?¼?·®??°? " xfId="103" xr:uid="{00000000-0005-0000-0000-000027000000}"/>
    <cellStyle name="??_????? " xfId="104" xr:uid="{00000000-0005-0000-0000-000028000000}"/>
    <cellStyle name="?Þ¸¶ [0]_??º?¼?·®??°? " xfId="105" xr:uid="{00000000-0005-0000-0000-000029000000}"/>
    <cellStyle name="?Þ¸¶_??º?¼?·®??°? " xfId="106" xr:uid="{00000000-0005-0000-0000-00002A000000}"/>
    <cellStyle name="?珠??? " xfId="107" xr:uid="{00000000-0005-0000-0000-00002B000000}"/>
    <cellStyle name="_01.4단계 구조물공 " xfId="1" xr:uid="{00000000-0005-0000-0000-00002C000000}"/>
    <cellStyle name="_05-001.부대공 " xfId="108" xr:uid="{00000000-0005-0000-0000-00002D000000}"/>
    <cellStyle name="_C-LINE " xfId="109" xr:uid="{00000000-0005-0000-0000-00002E000000}"/>
    <cellStyle name="_강남(구조물공)_외부ES#8 " xfId="110" xr:uid="{00000000-0005-0000-0000-00002F000000}"/>
    <cellStyle name="_공문 " xfId="111" xr:uid="{00000000-0005-0000-0000-000030000000}"/>
    <cellStyle name="_삼성(구조물공)_외부ES#8 " xfId="112" xr:uid="{00000000-0005-0000-0000-000031000000}"/>
    <cellStyle name="_선릉(구조물공)_외부ES#8 " xfId="113" xr:uid="{00000000-0005-0000-0000-000032000000}"/>
    <cellStyle name="_신사(구조물공)_외부ES#8 " xfId="114" xr:uid="{00000000-0005-0000-0000-000033000000}"/>
    <cellStyle name="_압구정(구조물공)_외부ES#8 " xfId="115" xr:uid="{00000000-0005-0000-0000-000034000000}"/>
    <cellStyle name="_역삼(구조물공)_외부ES#8 " xfId="116" xr:uid="{00000000-0005-0000-0000-000035000000}"/>
    <cellStyle name="_역삼(구조물공수정)_외부ES#8 " xfId="117" xr:uid="{00000000-0005-0000-0000-000036000000}"/>
    <cellStyle name="_인원계획표 " xfId="118" xr:uid="{00000000-0005-0000-0000-000037000000}"/>
    <cellStyle name="_인원계획표 _적격 " xfId="119" xr:uid="{00000000-0005-0000-0000-000038000000}"/>
    <cellStyle name="_입찰표지 " xfId="120" xr:uid="{00000000-0005-0000-0000-000039000000}"/>
    <cellStyle name="_잠원(구조물공)_외부ES#8 " xfId="121" xr:uid="{00000000-0005-0000-0000-00003A000000}"/>
    <cellStyle name="_적격 " xfId="122" xr:uid="{00000000-0005-0000-0000-00003B000000}"/>
    <cellStyle name="_적격 _집행갑지 " xfId="123" xr:uid="{00000000-0005-0000-0000-00003C000000}"/>
    <cellStyle name="_적격 _집행설계분석 " xfId="124" xr:uid="{00000000-0005-0000-0000-00003D000000}"/>
    <cellStyle name="_적격(화산) " xfId="125" xr:uid="{00000000-0005-0000-0000-00003E000000}"/>
    <cellStyle name="_집행갑지 " xfId="126" xr:uid="{00000000-0005-0000-0000-00003F000000}"/>
    <cellStyle name="¤@?e_TEST-1 " xfId="127" xr:uid="{00000000-0005-0000-0000-000040000000}"/>
    <cellStyle name="°ia¤¼o " xfId="128" xr:uid="{00000000-0005-0000-0000-000041000000}"/>
    <cellStyle name="°ia¤aa " xfId="129" xr:uid="{00000000-0005-0000-0000-000042000000}"/>
    <cellStyle name="æØè [0.00]_NT Server " xfId="130" xr:uid="{00000000-0005-0000-0000-000043000000}"/>
    <cellStyle name="æØè_NT Server " xfId="131" xr:uid="{00000000-0005-0000-0000-000044000000}"/>
    <cellStyle name="ÊÝ [0.00]_NT Server " xfId="132" xr:uid="{00000000-0005-0000-0000-000045000000}"/>
    <cellStyle name="ÊÝ_NT Server " xfId="133" xr:uid="{00000000-0005-0000-0000-000046000000}"/>
    <cellStyle name="W?_½RmF¼° " xfId="134" xr:uid="{00000000-0005-0000-0000-000047000000}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၃urrency_OTD thru NOR " xfId="135" xr:uid="{00000000-0005-0000-0000-00004E000000}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 [0]_OTD thru NOR " xfId="136" xr:uid="{00000000-0005-0000-0000-00005B000000}"/>
    <cellStyle name="A¨­￠￢￠O [0]_AO¨uRCN¡¾U " xfId="137" xr:uid="{00000000-0005-0000-0000-00005C000000}"/>
    <cellStyle name="A¨­￠￢￠O_AO¨uRCN¡¾U " xfId="138" xr:uid="{00000000-0005-0000-0000-00005D000000}"/>
    <cellStyle name="Aee­ " xfId="139" xr:uid="{00000000-0005-0000-0000-00005E000000}"/>
    <cellStyle name="AeE­ [0]_ 2ÆAAþº° " xfId="20" xr:uid="{00000000-0005-0000-0000-00005F000000}"/>
    <cellStyle name="ÅëÈ­ [0]_±â°è¼³ºñ-ÀÏÀ§¸ñ·Ï " xfId="140" xr:uid="{00000000-0005-0000-0000-000060000000}"/>
    <cellStyle name="AeE­ [0]_±a¼uAe½A " xfId="141" xr:uid="{00000000-0005-0000-0000-000061000000}"/>
    <cellStyle name="ÅëÈ­ [0]_»óºÎ¼ö·®Áý°è " xfId="21" xr:uid="{00000000-0005-0000-0000-000062000000}"/>
    <cellStyle name="AeE­ [0]_¼oAI¼º " xfId="142" xr:uid="{00000000-0005-0000-0000-000063000000}"/>
    <cellStyle name="ÅëÈ­ [0]_7°èÈ¹ " xfId="143" xr:uid="{00000000-0005-0000-0000-000064000000}"/>
    <cellStyle name="AeE­ [0]_A¾CO½A¼³ " xfId="144" xr:uid="{00000000-0005-0000-0000-000065000000}"/>
    <cellStyle name="ÅëÈ­ [0]_INQUIRY ¿µ¾÷ÃßÁø " xfId="145" xr:uid="{00000000-0005-0000-0000-000066000000}"/>
    <cellStyle name="AeE­ [0]_INQUIRY ¿μ¾÷AßAø " xfId="22" xr:uid="{00000000-0005-0000-0000-000067000000}"/>
    <cellStyle name="ÅëÈ­ [0]_º»¼± ±æ¾î±úºÎ ¼ö·® Áý°èÇ¥ " xfId="146" xr:uid="{00000000-0005-0000-0000-000068000000}"/>
    <cellStyle name="AeE­ [0]_º≫¼± ±æ¾i±uºI ¼o·R Ay°eC￥ " xfId="147" xr:uid="{00000000-0005-0000-0000-000069000000}"/>
    <cellStyle name="AeE­_ 2ÆAAþº° " xfId="23" xr:uid="{00000000-0005-0000-0000-00006A000000}"/>
    <cellStyle name="ÅëÈ­_±â°è¼³ºñ-ÀÏÀ§¸ñ·Ï " xfId="148" xr:uid="{00000000-0005-0000-0000-00006B000000}"/>
    <cellStyle name="AeE­_±a¼uAe½A " xfId="149" xr:uid="{00000000-0005-0000-0000-00006C000000}"/>
    <cellStyle name="ÅëÈ­_»óºÎ¼ö·®Áý°è " xfId="24" xr:uid="{00000000-0005-0000-0000-00006D000000}"/>
    <cellStyle name="AeE­_¼oAI¼º " xfId="150" xr:uid="{00000000-0005-0000-0000-00006E000000}"/>
    <cellStyle name="ÅëÈ­_7°èÈ¹ " xfId="151" xr:uid="{00000000-0005-0000-0000-00006F000000}"/>
    <cellStyle name="AeE­_AMT " xfId="152" xr:uid="{00000000-0005-0000-0000-000070000000}"/>
    <cellStyle name="ÅëÈ­_º»¼± ±æ¾î±úºÎ ¼ö·® Áý°èÇ¥ " xfId="153" xr:uid="{00000000-0005-0000-0000-000071000000}"/>
    <cellStyle name="AeE­_º≫¼± ±æ¾i±uºI ¼o·R Ay°eC￥ " xfId="154" xr:uid="{00000000-0005-0000-0000-000072000000}"/>
    <cellStyle name="Aee¡© " xfId="155" xr:uid="{00000000-0005-0000-0000-000073000000}"/>
    <cellStyle name="Aee¡ⓒ " xfId="156" xr:uid="{00000000-0005-0000-0000-000074000000}"/>
    <cellStyle name="AeE¡ⓒ [0]_AO¨uRCN¡¾U " xfId="157" xr:uid="{00000000-0005-0000-0000-000075000000}"/>
    <cellStyle name="AeE¡ⓒ_AO¨uRCN¡¾U " xfId="158" xr:uid="{00000000-0005-0000-0000-000076000000}"/>
    <cellStyle name="Æu¼ " xfId="159" xr:uid="{00000000-0005-0000-0000-000077000000}"/>
    <cellStyle name="AÞ¸¶ [0]_ 2ÆAAþº° " xfId="25" xr:uid="{00000000-0005-0000-0000-000078000000}"/>
    <cellStyle name="ÄÞ¸¶ [0]_±â°è¼³ºñ-ÀÏÀ§¸ñ·Ï " xfId="160" xr:uid="{00000000-0005-0000-0000-000079000000}"/>
    <cellStyle name="AÞ¸¶ [0]_±a¼uAe½A " xfId="161" xr:uid="{00000000-0005-0000-0000-00007A000000}"/>
    <cellStyle name="ÄÞ¸¶ [0]_»óºÎ¼ö·®Áý°è " xfId="26" xr:uid="{00000000-0005-0000-0000-00007B000000}"/>
    <cellStyle name="AÞ¸¶ [0]_¼oAI¼º " xfId="162" xr:uid="{00000000-0005-0000-0000-00007C000000}"/>
    <cellStyle name="ÄÞ¸¶ [0]_7°èÈ¹ " xfId="163" xr:uid="{00000000-0005-0000-0000-00007D000000}"/>
    <cellStyle name="AÞ¸¶ [0]_A¾CO½A¼³ " xfId="164" xr:uid="{00000000-0005-0000-0000-00007E000000}"/>
    <cellStyle name="ÄÞ¸¶ [0]_INQUIRY ¿µ¾÷ÃßÁø " xfId="165" xr:uid="{00000000-0005-0000-0000-00007F000000}"/>
    <cellStyle name="AÞ¸¶ [0]_INQUIRY ¿μ¾÷AßAø " xfId="27" xr:uid="{00000000-0005-0000-0000-000080000000}"/>
    <cellStyle name="ÄÞ¸¶ [0]_º»¼± ±æ¾î±úºÎ ¼ö·® Áý°èÇ¥ " xfId="166" xr:uid="{00000000-0005-0000-0000-000081000000}"/>
    <cellStyle name="AÞ¸¶ [0]_º≫¼± ±æ¾i±uºI ¼o·R Ay°eC￥ " xfId="167" xr:uid="{00000000-0005-0000-0000-000082000000}"/>
    <cellStyle name="AÞ¸¶_ 2ÆAAþº° " xfId="28" xr:uid="{00000000-0005-0000-0000-000083000000}"/>
    <cellStyle name="ÄÞ¸¶_±â°è¼³ºñ-ÀÏÀ§¸ñ·Ï " xfId="168" xr:uid="{00000000-0005-0000-0000-000084000000}"/>
    <cellStyle name="AÞ¸¶_±a¼uAe½A " xfId="169" xr:uid="{00000000-0005-0000-0000-000085000000}"/>
    <cellStyle name="ÄÞ¸¶_»óºÎ¼ö·®Áý°è " xfId="29" xr:uid="{00000000-0005-0000-0000-000086000000}"/>
    <cellStyle name="AÞ¸¶_¼oAI¼º " xfId="170" xr:uid="{00000000-0005-0000-0000-000087000000}"/>
    <cellStyle name="ÄÞ¸¶_7°èÈ¹ " xfId="171" xr:uid="{00000000-0005-0000-0000-000088000000}"/>
    <cellStyle name="AÞ¸¶_A¾CO½A¼³ " xfId="172" xr:uid="{00000000-0005-0000-0000-000089000000}"/>
    <cellStyle name="ÄÞ¸¶_INQUIRY ¿µ¾÷ÃßÁø " xfId="173" xr:uid="{00000000-0005-0000-0000-00008A000000}"/>
    <cellStyle name="AÞ¸¶_INQUIRY ¿μ¾÷AßAø " xfId="30" xr:uid="{00000000-0005-0000-0000-00008B000000}"/>
    <cellStyle name="ÄÞ¸¶_º»¼± ±æ¾î±úºÎ ¼ö·® Áý°èÇ¥ " xfId="174" xr:uid="{00000000-0005-0000-0000-00008C000000}"/>
    <cellStyle name="AÞ¸¶_º≫¼± ±æ¾i±uºI ¼o·R Ay°eC￥ " xfId="175" xr:uid="{00000000-0005-0000-0000-00008D000000}"/>
    <cellStyle name="Au¸r " xfId="176" xr:uid="{00000000-0005-0000-0000-00008E000000}"/>
    <cellStyle name="Bridge " xfId="177" xr:uid="{00000000-0005-0000-0000-00008F000000}"/>
    <cellStyle name="b椬ៜ_x000c_Comma_ODCOS " xfId="178" xr:uid="{00000000-0005-0000-0000-000090000000}"/>
    <cellStyle name="C?AØ_¿?¾÷CoE² " xfId="179" xr:uid="{00000000-0005-0000-0000-000091000000}"/>
    <cellStyle name="C¡IA¨ª_¡ic¨u¡A¨￢I¨￢¡Æ AN¡Æe " xfId="180" xr:uid="{00000000-0005-0000-0000-000092000000}"/>
    <cellStyle name="C￥AØ_  FAB AIA¤  " xfId="181" xr:uid="{00000000-0005-0000-0000-000093000000}"/>
    <cellStyle name="Ç¥ÁØ_´ëºñÇ¥ (2)_ºÎ´ëÅä°ø " xfId="182" xr:uid="{00000000-0005-0000-0000-000094000000}"/>
    <cellStyle name="C￥AØ_¸¶≫eCI¼oAIA§ " xfId="183" xr:uid="{00000000-0005-0000-0000-000095000000}"/>
    <cellStyle name="Ç¥ÁØ_±â°è¼³ºñ-ÀÏÀ§¸ñ·Ï " xfId="184" xr:uid="{00000000-0005-0000-0000-000096000000}"/>
    <cellStyle name="C￥AØ_≫c¾÷ºIº° AN°e " xfId="31" xr:uid="{00000000-0005-0000-0000-000097000000}"/>
    <cellStyle name="Ç¥ÁØ_0N-HANDLING " xfId="185" xr:uid="{00000000-0005-0000-0000-000098000000}"/>
    <cellStyle name="C￥AØ_¼±AoAc°i_1_³≫ºI°eE¹´e AßA¤A÷AI " xfId="186" xr:uid="{00000000-0005-0000-0000-000099000000}"/>
    <cellStyle name="Ç¥ÁØ_½½·¡ºêÃ¶±ÙÁý°è " xfId="187" xr:uid="{00000000-0005-0000-0000-00009A000000}"/>
    <cellStyle name="C￥AØ_5-1±¤°i _6RCB1 " xfId="188" xr:uid="{00000000-0005-0000-0000-00009B000000}"/>
    <cellStyle name="Ç¥ÁØ_5-1±¤°í _수도8월_중부.호남권 " xfId="189" xr:uid="{00000000-0005-0000-0000-00009C000000}"/>
    <cellStyle name="C￥AØ_5-1±¤°i _수도보~3_중부.호남권 " xfId="190" xr:uid="{00000000-0005-0000-0000-00009D000000}"/>
    <cellStyle name="Ç¥ÁØ_5-1±¤°í _수도보~3_중부.호남권 " xfId="191" xr:uid="{00000000-0005-0000-0000-00009E000000}"/>
    <cellStyle name="C￥AØ_5-1±¤°i _수도보~4_중부.호남권 " xfId="192" xr:uid="{00000000-0005-0000-0000-00009F000000}"/>
    <cellStyle name="Ç¥ÁØ_5-1±¤°í _수도보~4_중부.호남권 " xfId="193" xr:uid="{00000000-0005-0000-0000-0000A0000000}"/>
    <cellStyle name="C￥AØ_5-1±¤°i _종로_중부.호남권 " xfId="194" xr:uid="{00000000-0005-0000-0000-0000A1000000}"/>
    <cellStyle name="Ç¥ÁØ_5-1±¤°í _종로_중부.호남권 " xfId="195" xr:uid="{00000000-0005-0000-0000-0000A2000000}"/>
    <cellStyle name="C￥AØ_5E￡±a_6RCB1 " xfId="196" xr:uid="{00000000-0005-0000-0000-0000A3000000}"/>
    <cellStyle name="Ç¥ÁØ_95,96 ºñ±³ " xfId="197" xr:uid="{00000000-0005-0000-0000-0000A4000000}"/>
    <cellStyle name="C￥AØ_Ay°eC￥(2¿u) _강서_중부.호남권 " xfId="198" xr:uid="{00000000-0005-0000-0000-0000A5000000}"/>
    <cellStyle name="Ç¥ÁØ_Áý°èÇ¥(2¿ù) _강서_중부.호남권 " xfId="199" xr:uid="{00000000-0005-0000-0000-0000A6000000}"/>
    <cellStyle name="C￥AØ_Ay°eC￥(2¿u) _수도8월_중부.호남권 " xfId="200" xr:uid="{00000000-0005-0000-0000-0000A7000000}"/>
    <cellStyle name="Ç¥ÁØ_Áý°èÇ¥(2¿ù) _수도8월_중부.호남권 " xfId="201" xr:uid="{00000000-0005-0000-0000-0000A8000000}"/>
    <cellStyle name="C￥AØ_Ay°eC￥(2¿u) _수도보~3_중부.호남권 " xfId="202" xr:uid="{00000000-0005-0000-0000-0000A9000000}"/>
    <cellStyle name="Ç¥ÁØ_Áý°èÇ¥(2¿ù) _수도보~3_중부.호남권 " xfId="203" xr:uid="{00000000-0005-0000-0000-0000AA000000}"/>
    <cellStyle name="C￥AØ_Ay°eC￥(2¿u) _수도보~4_중부.호남권 " xfId="204" xr:uid="{00000000-0005-0000-0000-0000AB000000}"/>
    <cellStyle name="Ç¥ÁØ_Áý°èÇ¥(2¿ù) _수도보~4_중부.호남권 " xfId="205" xr:uid="{00000000-0005-0000-0000-0000AC000000}"/>
    <cellStyle name="C￥AØ_Ay°eC￥(2¿u) _종로_중부.호남권 " xfId="206" xr:uid="{00000000-0005-0000-0000-0000AD000000}"/>
    <cellStyle name="Ç¥ÁØ_Áý°èÇ¥(2¿ù) _종로_중부.호남권 " xfId="207" xr:uid="{00000000-0005-0000-0000-0000AE000000}"/>
    <cellStyle name="C￥AØ_C°¼A(AoAO) " xfId="208" xr:uid="{00000000-0005-0000-0000-0000AF000000}"/>
    <cellStyle name="Ç¥ÁØ_Ç°¼À(ÁöÀÔ) " xfId="209" xr:uid="{00000000-0005-0000-0000-0000B0000000}"/>
    <cellStyle name="C￥AØ_CoAo¹yAI °A¾×¿ⓒ½A " xfId="210" xr:uid="{00000000-0005-0000-0000-0000B1000000}"/>
    <cellStyle name="Comma" xfId="32" xr:uid="{00000000-0005-0000-0000-0000B2000000}"/>
    <cellStyle name="Comma [0]" xfId="211" xr:uid="{00000000-0005-0000-0000-0000B3000000}"/>
    <cellStyle name="Comma_ SG&amp;A Bridge " xfId="33" xr:uid="{00000000-0005-0000-0000-0000B4000000}"/>
    <cellStyle name="Currency" xfId="34" xr:uid="{00000000-0005-0000-0000-0000B5000000}"/>
    <cellStyle name="Currency [0]" xfId="212" xr:uid="{00000000-0005-0000-0000-0000B6000000}"/>
    <cellStyle name="currency-$_표지 " xfId="213" xr:uid="{00000000-0005-0000-0000-0000B7000000}"/>
    <cellStyle name="Currency_ SG&amp;A Bridge " xfId="35" xr:uid="{00000000-0005-0000-0000-0000B8000000}"/>
    <cellStyle name="Currency1" xfId="36" xr:uid="{00000000-0005-0000-0000-0000B9000000}"/>
    <cellStyle name="Followed Hyperlink" xfId="214" xr:uid="{00000000-0005-0000-0000-0000BA000000}"/>
    <cellStyle name="Hyperlink" xfId="215" xr:uid="{00000000-0005-0000-0000-0000BB000000}"/>
    <cellStyle name="normal" xfId="37" xr:uid="{00000000-0005-0000-0000-0000BC000000}"/>
    <cellStyle name="Percent" xfId="38" xr:uid="{00000000-0005-0000-0000-0000BD000000}"/>
    <cellStyle name="S " xfId="216" xr:uid="{00000000-0005-0000-0000-0000BE000000}"/>
    <cellStyle name="강조색1" xfId="39" builtinId="29" customBuiltin="1"/>
    <cellStyle name="강조색2" xfId="40" builtinId="33" customBuiltin="1"/>
    <cellStyle name="강조색3" xfId="41" builtinId="37" customBuiltin="1"/>
    <cellStyle name="강조색4" xfId="42" builtinId="41" customBuiltin="1"/>
    <cellStyle name="강조색5" xfId="43" builtinId="45" customBuiltin="1"/>
    <cellStyle name="강조색6" xfId="44" builtinId="49" customBuiltin="1"/>
    <cellStyle name="경고문" xfId="45" builtinId="11" customBuiltin="1"/>
    <cellStyle name="계산" xfId="46" builtinId="22" customBuiltin="1"/>
    <cellStyle name="咬訌裝?report-2 " xfId="217" xr:uid="{00000000-0005-0000-0000-0000C7000000}"/>
    <cellStyle name="나쁨" xfId="47" builtinId="27" customBuiltin="1"/>
    <cellStyle name="메모" xfId="48" builtinId="10" customBuiltin="1"/>
    <cellStyle name="백 " xfId="218" xr:uid="{00000000-0005-0000-0000-0000CA000000}"/>
    <cellStyle name="백_1.관로토공 " xfId="219" xr:uid="{00000000-0005-0000-0000-0000CB000000}"/>
    <cellStyle name="백_4.부대공_1.관로토공 " xfId="220" xr:uid="{00000000-0005-0000-0000-0000CC000000}"/>
    <cellStyle name="백_4.부대공_4배관공_1.관로토공 " xfId="221" xr:uid="{00000000-0005-0000-0000-0000CD000000}"/>
    <cellStyle name="백_4.부대공_5부대시설공_1.관로토공 " xfId="222" xr:uid="{00000000-0005-0000-0000-0000CE000000}"/>
    <cellStyle name="백_4배관공_1.관로토공 " xfId="223" xr:uid="{00000000-0005-0000-0000-0000CF000000}"/>
    <cellStyle name="백_5부대시설공_1.관로토공 " xfId="224" xr:uid="{00000000-0005-0000-0000-0000D0000000}"/>
    <cellStyle name="백_Book2_1.관로토공 " xfId="225" xr:uid="{00000000-0005-0000-0000-0000D1000000}"/>
    <cellStyle name="백_Book2_4.부대공_1.관로토공 " xfId="226" xr:uid="{00000000-0005-0000-0000-0000D2000000}"/>
    <cellStyle name="백_Book2_4.부대공_4배관공_1.관로토공 " xfId="227" xr:uid="{00000000-0005-0000-0000-0000D3000000}"/>
    <cellStyle name="백_Book2_4.부대공_5부대시설공_1.관로토공 " xfId="228" xr:uid="{00000000-0005-0000-0000-0000D4000000}"/>
    <cellStyle name="백_Book2_4배관공_1.관로토공 " xfId="229" xr:uid="{00000000-0005-0000-0000-0000D5000000}"/>
    <cellStyle name="백_Book2_5부대시설공_1.관로토공 " xfId="230" xr:uid="{00000000-0005-0000-0000-0000D6000000}"/>
    <cellStyle name="보통" xfId="49" builtinId="28" customBuiltin="1"/>
    <cellStyle name="새귑[0]_롤痰삠悧 " xfId="231" xr:uid="{00000000-0005-0000-0000-0000D8000000}"/>
    <cellStyle name="새귑_롤痰삠悧 " xfId="232" xr:uid="{00000000-0005-0000-0000-0000D9000000}"/>
    <cellStyle name="설명 텍스트" xfId="50" builtinId="53" customBuiltin="1"/>
    <cellStyle name="셀 확인" xfId="51" builtinId="23" customBuiltin="1"/>
    <cellStyle name="쉼표 [0]" xfId="52" builtinId="6"/>
    <cellStyle name="연결된 셀" xfId="53" builtinId="24" customBuiltin="1"/>
    <cellStyle name="요약" xfId="54" builtinId="25" customBuiltin="1"/>
    <cellStyle name="원_매내천_측구공1_1지구포장수량산출 " xfId="233" xr:uid="{00000000-0005-0000-0000-0000DF000000}"/>
    <cellStyle name="입력" xfId="55" builtinId="20" customBuiltin="1"/>
    <cellStyle name="제목" xfId="56" builtinId="15" customBuiltin="1"/>
    <cellStyle name="제목 1" xfId="57" builtinId="16" customBuiltin="1"/>
    <cellStyle name="제목 2" xfId="58" builtinId="17" customBuiltin="1"/>
    <cellStyle name="제목 3" xfId="59" builtinId="18" customBuiltin="1"/>
    <cellStyle name="제목 4" xfId="60" builtinId="19" customBuiltin="1"/>
    <cellStyle name="좋음" xfId="61" builtinId="26" customBuiltin="1"/>
    <cellStyle name="출력" xfId="62" builtinId="21" customBuiltin="1"/>
    <cellStyle name="콤_1.관로토공 " xfId="234" xr:uid="{00000000-0005-0000-0000-0000E8000000}"/>
    <cellStyle name="콤_4.부대공_1.관로토공 " xfId="235" xr:uid="{00000000-0005-0000-0000-0000E9000000}"/>
    <cellStyle name="콤_4.부대공_4배관공_1.관로토공 " xfId="236" xr:uid="{00000000-0005-0000-0000-0000EA000000}"/>
    <cellStyle name="콤_4.부대공_5부대시설공_1.관로토공 " xfId="237" xr:uid="{00000000-0005-0000-0000-0000EB000000}"/>
    <cellStyle name="콤_4배관공_1.관로토공 " xfId="238" xr:uid="{00000000-0005-0000-0000-0000EC000000}"/>
    <cellStyle name="콤_5부대시설공_1.관로토공 " xfId="239" xr:uid="{00000000-0005-0000-0000-0000ED000000}"/>
    <cellStyle name="콤_Book2_1.관로토공 " xfId="240" xr:uid="{00000000-0005-0000-0000-0000EE000000}"/>
    <cellStyle name="콤_Book2_4.부대공_1.관로토공 " xfId="241" xr:uid="{00000000-0005-0000-0000-0000EF000000}"/>
    <cellStyle name="콤_Book2_4.부대공_4배관공_1.관로토공 " xfId="242" xr:uid="{00000000-0005-0000-0000-0000F0000000}"/>
    <cellStyle name="콤_Book2_4.부대공_5부대시설공_1.관로토공 " xfId="243" xr:uid="{00000000-0005-0000-0000-0000F1000000}"/>
    <cellStyle name="콤_Book2_4배관공_1.관로토공 " xfId="244" xr:uid="{00000000-0005-0000-0000-0000F2000000}"/>
    <cellStyle name="콤_Book2_5부대시설공_1.관로토공 " xfId="245" xr:uid="{00000000-0005-0000-0000-0000F3000000}"/>
    <cellStyle name="콤냡?&lt;_x000f_$??: `1_1 " xfId="246" xr:uid="{00000000-0005-0000-0000-0000F4000000}"/>
    <cellStyle name="콤마 [0]_  종  합  " xfId="247" xr:uid="{00000000-0005-0000-0000-0000F5000000}"/>
    <cellStyle name="콤마_  종  합  " xfId="248" xr:uid="{00000000-0005-0000-0000-0000F6000000}"/>
    <cellStyle name="통_1.관로토공 " xfId="249" xr:uid="{00000000-0005-0000-0000-0000F7000000}"/>
    <cellStyle name="통_4.부대공_1.관로토공 " xfId="250" xr:uid="{00000000-0005-0000-0000-0000F8000000}"/>
    <cellStyle name="통_4.부대공_4배관공_1.관로토공 " xfId="251" xr:uid="{00000000-0005-0000-0000-0000F9000000}"/>
    <cellStyle name="통_4.부대공_5부대시설공_1.관로토공 " xfId="252" xr:uid="{00000000-0005-0000-0000-0000FA000000}"/>
    <cellStyle name="통_4배관공_1.관로토공 " xfId="253" xr:uid="{00000000-0005-0000-0000-0000FB000000}"/>
    <cellStyle name="통_5부대시설공_1.관로토공 " xfId="254" xr:uid="{00000000-0005-0000-0000-0000FC000000}"/>
    <cellStyle name="통_Book2_1.관로토공 " xfId="255" xr:uid="{00000000-0005-0000-0000-0000FD000000}"/>
    <cellStyle name="통_Book2_4.부대공_1.관로토공 " xfId="256" xr:uid="{00000000-0005-0000-0000-0000FE000000}"/>
    <cellStyle name="통_Book2_4.부대공_4배관공_1.관로토공 " xfId="257" xr:uid="{00000000-0005-0000-0000-0000FF000000}"/>
    <cellStyle name="통_Book2_4.부대공_5부대시설공_1.관로토공 " xfId="258" xr:uid="{00000000-0005-0000-0000-000000010000}"/>
    <cellStyle name="통_Book2_4배관공_1.관로토공 " xfId="259" xr:uid="{00000000-0005-0000-0000-000001010000}"/>
    <cellStyle name="통_Book2_5부대시설공_1.관로토공 " xfId="260" xr:uid="{00000000-0005-0000-0000-000002010000}"/>
    <cellStyle name="표_1.관로토공 " xfId="261" xr:uid="{00000000-0005-0000-0000-000003010000}"/>
    <cellStyle name="표_4.부대공_1.관로토공 " xfId="262" xr:uid="{00000000-0005-0000-0000-000004010000}"/>
    <cellStyle name="표_4.부대공_4배관공_1.관로토공 " xfId="263" xr:uid="{00000000-0005-0000-0000-000005010000}"/>
    <cellStyle name="표_4.부대공_5부대시설공_1.관로토공 " xfId="264" xr:uid="{00000000-0005-0000-0000-000006010000}"/>
    <cellStyle name="표_4배관공_1.관로토공 " xfId="265" xr:uid="{00000000-0005-0000-0000-000007010000}"/>
    <cellStyle name="표_5부대시설공_1.관로토공 " xfId="266" xr:uid="{00000000-0005-0000-0000-000008010000}"/>
    <cellStyle name="표_Book2_1.관로토공 " xfId="267" xr:uid="{00000000-0005-0000-0000-000009010000}"/>
    <cellStyle name="표_Book2_4.부대공_1.관로토공 " xfId="268" xr:uid="{00000000-0005-0000-0000-00000A010000}"/>
    <cellStyle name="표_Book2_4.부대공_4배관공_1.관로토공 " xfId="269" xr:uid="{00000000-0005-0000-0000-00000B010000}"/>
    <cellStyle name="표_Book2_4.부대공_5부대시설공_1.관로토공 " xfId="270" xr:uid="{00000000-0005-0000-0000-00000C010000}"/>
    <cellStyle name="표_Book2_4배관공_1.관로토공 " xfId="271" xr:uid="{00000000-0005-0000-0000-00000D010000}"/>
    <cellStyle name="표_Book2_5부대시설공_1.관로토공 " xfId="272" xr:uid="{00000000-0005-0000-0000-00000E010000}"/>
    <cellStyle name="표준" xfId="0" builtinId="0"/>
    <cellStyle name="표준 2" xfId="63" xr:uid="{00000000-0005-0000-0000-000010010000}"/>
  </cellStyles>
  <dxfs count="1">
    <dxf>
      <font>
        <color theme="0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219075</xdr:colOff>
      <xdr:row>6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2933700" y="1304925"/>
          <a:ext cx="4762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104775</xdr:colOff>
      <xdr:row>6</xdr:row>
      <xdr:rowOff>171450</xdr:rowOff>
    </xdr:from>
    <xdr:to>
      <xdr:col>8</xdr:col>
      <xdr:colOff>180975</xdr:colOff>
      <xdr:row>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295650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6</xdr:row>
      <xdr:rowOff>171450</xdr:rowOff>
    </xdr:from>
    <xdr:to>
      <xdr:col>9</xdr:col>
      <xdr:colOff>142875</xdr:colOff>
      <xdr:row>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3514725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171450</xdr:colOff>
      <xdr:row>10</xdr:row>
      <xdr:rowOff>76200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286125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10</xdr:row>
      <xdr:rowOff>0</xdr:rowOff>
    </xdr:from>
    <xdr:to>
      <xdr:col>9</xdr:col>
      <xdr:colOff>171450</xdr:colOff>
      <xdr:row>10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543300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38100</xdr:rowOff>
    </xdr:from>
    <xdr:to>
      <xdr:col>4</xdr:col>
      <xdr:colOff>0</xdr:colOff>
      <xdr:row>17</xdr:row>
      <xdr:rowOff>161925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057400" y="43148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19</xdr:row>
      <xdr:rowOff>38100</xdr:rowOff>
    </xdr:from>
    <xdr:to>
      <xdr:col>4</xdr:col>
      <xdr:colOff>0</xdr:colOff>
      <xdr:row>19</xdr:row>
      <xdr:rowOff>161925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057400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19</xdr:row>
      <xdr:rowOff>38100</xdr:rowOff>
    </xdr:from>
    <xdr:to>
      <xdr:col>7</xdr:col>
      <xdr:colOff>0</xdr:colOff>
      <xdr:row>19</xdr:row>
      <xdr:rowOff>161925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828925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27</xdr:row>
      <xdr:rowOff>38100</xdr:rowOff>
    </xdr:from>
    <xdr:to>
      <xdr:col>4</xdr:col>
      <xdr:colOff>0</xdr:colOff>
      <xdr:row>27</xdr:row>
      <xdr:rowOff>161925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057400" y="67913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27</xdr:row>
      <xdr:rowOff>38100</xdr:rowOff>
    </xdr:from>
    <xdr:to>
      <xdr:col>7</xdr:col>
      <xdr:colOff>0</xdr:colOff>
      <xdr:row>27</xdr:row>
      <xdr:rowOff>161925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828925" y="67913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219075</xdr:colOff>
      <xdr:row>6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3038475" y="1304925"/>
          <a:ext cx="4762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104775</xdr:colOff>
      <xdr:row>6</xdr:row>
      <xdr:rowOff>171450</xdr:rowOff>
    </xdr:from>
    <xdr:to>
      <xdr:col>8</xdr:col>
      <xdr:colOff>180975</xdr:colOff>
      <xdr:row>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400425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6</xdr:row>
      <xdr:rowOff>171450</xdr:rowOff>
    </xdr:from>
    <xdr:to>
      <xdr:col>9</xdr:col>
      <xdr:colOff>142875</xdr:colOff>
      <xdr:row>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619500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171450</xdr:colOff>
      <xdr:row>10</xdr:row>
      <xdr:rowOff>76200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390900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10</xdr:row>
      <xdr:rowOff>0</xdr:rowOff>
    </xdr:from>
    <xdr:to>
      <xdr:col>9</xdr:col>
      <xdr:colOff>171450</xdr:colOff>
      <xdr:row>10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648075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38100</xdr:rowOff>
    </xdr:from>
    <xdr:to>
      <xdr:col>4</xdr:col>
      <xdr:colOff>0</xdr:colOff>
      <xdr:row>17</xdr:row>
      <xdr:rowOff>161925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162175" y="43148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19</xdr:row>
      <xdr:rowOff>38100</xdr:rowOff>
    </xdr:from>
    <xdr:to>
      <xdr:col>4</xdr:col>
      <xdr:colOff>0</xdr:colOff>
      <xdr:row>19</xdr:row>
      <xdr:rowOff>161925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2162175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19</xdr:row>
      <xdr:rowOff>38100</xdr:rowOff>
    </xdr:from>
    <xdr:to>
      <xdr:col>7</xdr:col>
      <xdr:colOff>0</xdr:colOff>
      <xdr:row>19</xdr:row>
      <xdr:rowOff>161925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2933700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27</xdr:row>
      <xdr:rowOff>38100</xdr:rowOff>
    </xdr:from>
    <xdr:to>
      <xdr:col>4</xdr:col>
      <xdr:colOff>0</xdr:colOff>
      <xdr:row>27</xdr:row>
      <xdr:rowOff>161925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162175" y="67913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27</xdr:row>
      <xdr:rowOff>38100</xdr:rowOff>
    </xdr:from>
    <xdr:to>
      <xdr:col>7</xdr:col>
      <xdr:colOff>0</xdr:colOff>
      <xdr:row>27</xdr:row>
      <xdr:rowOff>161925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933700" y="67913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219075</xdr:colOff>
      <xdr:row>6</xdr:row>
      <xdr:rowOff>104775</xdr:rowOff>
    </xdr:to>
    <xdr:sp macro="" textlink="">
      <xdr:nvSpPr>
        <xdr:cNvPr id="7509" name="Line 1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>
          <a:spLocks noChangeShapeType="1"/>
        </xdr:cNvSpPr>
      </xdr:nvSpPr>
      <xdr:spPr bwMode="auto">
        <a:xfrm flipH="1" flipV="1">
          <a:off x="3038475" y="1304925"/>
          <a:ext cx="4762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104775</xdr:colOff>
      <xdr:row>6</xdr:row>
      <xdr:rowOff>171450</xdr:rowOff>
    </xdr:from>
    <xdr:to>
      <xdr:col>8</xdr:col>
      <xdr:colOff>180975</xdr:colOff>
      <xdr:row>7</xdr:row>
      <xdr:rowOff>0</xdr:rowOff>
    </xdr:to>
    <xdr:sp macro="" textlink="">
      <xdr:nvSpPr>
        <xdr:cNvPr id="7510" name="Rectangle 2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>
          <a:spLocks noChangeArrowheads="1"/>
        </xdr:cNvSpPr>
      </xdr:nvSpPr>
      <xdr:spPr bwMode="auto">
        <a:xfrm>
          <a:off x="3400425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6</xdr:row>
      <xdr:rowOff>171450</xdr:rowOff>
    </xdr:from>
    <xdr:to>
      <xdr:col>9</xdr:col>
      <xdr:colOff>142875</xdr:colOff>
      <xdr:row>7</xdr:row>
      <xdr:rowOff>0</xdr:rowOff>
    </xdr:to>
    <xdr:sp macro="" textlink="">
      <xdr:nvSpPr>
        <xdr:cNvPr id="7511" name="Rectangle 3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>
          <a:spLocks noChangeArrowheads="1"/>
        </xdr:cNvSpPr>
      </xdr:nvSpPr>
      <xdr:spPr bwMode="auto">
        <a:xfrm>
          <a:off x="3619500" y="172402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171450</xdr:colOff>
      <xdr:row>10</xdr:row>
      <xdr:rowOff>76200</xdr:rowOff>
    </xdr:to>
    <xdr:sp macro="" textlink="">
      <xdr:nvSpPr>
        <xdr:cNvPr id="7512" name="Rectangle 4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>
          <a:spLocks noChangeArrowheads="1"/>
        </xdr:cNvSpPr>
      </xdr:nvSpPr>
      <xdr:spPr bwMode="auto">
        <a:xfrm>
          <a:off x="3390900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10</xdr:row>
      <xdr:rowOff>0</xdr:rowOff>
    </xdr:from>
    <xdr:to>
      <xdr:col>9</xdr:col>
      <xdr:colOff>171450</xdr:colOff>
      <xdr:row>10</xdr:row>
      <xdr:rowOff>76200</xdr:rowOff>
    </xdr:to>
    <xdr:sp macro="" textlink="">
      <xdr:nvSpPr>
        <xdr:cNvPr id="7513" name="Rectangle 5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>
          <a:spLocks noChangeArrowheads="1"/>
        </xdr:cNvSpPr>
      </xdr:nvSpPr>
      <xdr:spPr bwMode="auto">
        <a:xfrm>
          <a:off x="3648075" y="2543175"/>
          <a:ext cx="762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38100</xdr:rowOff>
    </xdr:from>
    <xdr:to>
      <xdr:col>4</xdr:col>
      <xdr:colOff>0</xdr:colOff>
      <xdr:row>17</xdr:row>
      <xdr:rowOff>161925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066925" y="43148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19</xdr:row>
      <xdr:rowOff>38100</xdr:rowOff>
    </xdr:from>
    <xdr:to>
      <xdr:col>4</xdr:col>
      <xdr:colOff>0</xdr:colOff>
      <xdr:row>19</xdr:row>
      <xdr:rowOff>161925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2066925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19</xdr:row>
      <xdr:rowOff>38100</xdr:rowOff>
    </xdr:from>
    <xdr:to>
      <xdr:col>7</xdr:col>
      <xdr:colOff>0</xdr:colOff>
      <xdr:row>19</xdr:row>
      <xdr:rowOff>161925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2838450" y="48101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3</xdr:col>
      <xdr:colOff>152400</xdr:colOff>
      <xdr:row>27</xdr:row>
      <xdr:rowOff>38100</xdr:rowOff>
    </xdr:from>
    <xdr:to>
      <xdr:col>4</xdr:col>
      <xdr:colOff>0</xdr:colOff>
      <xdr:row>27</xdr:row>
      <xdr:rowOff>161925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066925" y="58007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  <xdr:twoCellAnchor>
    <xdr:from>
      <xdr:col>6</xdr:col>
      <xdr:colOff>152400</xdr:colOff>
      <xdr:row>27</xdr:row>
      <xdr:rowOff>38100</xdr:rowOff>
    </xdr:from>
    <xdr:to>
      <xdr:col>7</xdr:col>
      <xdr:colOff>0</xdr:colOff>
      <xdr:row>27</xdr:row>
      <xdr:rowOff>161925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838450" y="58007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r>
            <a:rPr lang="en-US" altLang="ko-KR" sz="600" b="0" i="0" strike="noStrike">
              <a:solidFill>
                <a:srgbClr val="000000"/>
              </a:solidFill>
              <a:latin typeface="돋움"/>
              <a:ea typeface="돋움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G9"/>
  <sheetViews>
    <sheetView view="pageBreakPreview" zoomScaleSheetLayoutView="100" workbookViewId="0">
      <selection activeCell="B16" sqref="B16"/>
    </sheetView>
  </sheetViews>
  <sheetFormatPr defaultColWidth="7.109375" defaultRowHeight="10.5"/>
  <cols>
    <col min="1" max="1" width="12.21875" style="94" customWidth="1"/>
    <col min="2" max="2" width="18.33203125" style="103" customWidth="1"/>
    <col min="3" max="3" width="16.88671875" style="103" customWidth="1"/>
    <col min="4" max="4" width="5.21875" style="94" customWidth="1"/>
    <col min="5" max="5" width="12.21875" style="94" customWidth="1"/>
    <col min="6" max="6" width="9.88671875" style="94" customWidth="1"/>
    <col min="7" max="16384" width="7.109375" style="94"/>
  </cols>
  <sheetData>
    <row r="1" spans="1:7" ht="35.1" customHeight="1">
      <c r="A1" s="124" t="s">
        <v>74</v>
      </c>
      <c r="B1" s="124"/>
      <c r="C1" s="124"/>
      <c r="D1" s="124"/>
      <c r="E1" s="124"/>
      <c r="F1" s="124"/>
      <c r="G1" s="119" t="s">
        <v>97</v>
      </c>
    </row>
    <row r="2" spans="1:7" s="26" customFormat="1" ht="24.95" customHeight="1">
      <c r="A2" s="95" t="s">
        <v>2</v>
      </c>
      <c r="B2" s="95" t="s">
        <v>27</v>
      </c>
      <c r="C2" s="95" t="s">
        <v>3</v>
      </c>
      <c r="D2" s="95" t="s">
        <v>29</v>
      </c>
      <c r="E2" s="95" t="s">
        <v>62</v>
      </c>
      <c r="F2" s="95" t="s">
        <v>0</v>
      </c>
    </row>
    <row r="3" spans="1:7" s="26" customFormat="1" ht="20.100000000000001" customHeight="1">
      <c r="A3" s="96" t="s">
        <v>4</v>
      </c>
      <c r="B3" s="96" t="s">
        <v>63</v>
      </c>
      <c r="C3" s="95"/>
      <c r="D3" s="95"/>
      <c r="E3" s="28"/>
      <c r="F3" s="95"/>
    </row>
    <row r="4" spans="1:7" ht="20.25" customHeight="1">
      <c r="A4" s="96" t="s">
        <v>64</v>
      </c>
      <c r="B4" s="96" t="s">
        <v>65</v>
      </c>
      <c r="C4" s="97"/>
      <c r="D4" s="97"/>
      <c r="E4" s="98"/>
      <c r="F4" s="97"/>
    </row>
    <row r="5" spans="1:7" ht="20.25" customHeight="1">
      <c r="A5" s="28" t="s">
        <v>68</v>
      </c>
      <c r="B5" s="97" t="s">
        <v>66</v>
      </c>
      <c r="C5" s="99">
        <v>400</v>
      </c>
      <c r="D5" s="97" t="s">
        <v>67</v>
      </c>
      <c r="E5" s="100">
        <f>기존구조물천공집계!L3</f>
        <v>12</v>
      </c>
      <c r="F5" s="97"/>
    </row>
    <row r="6" spans="1:7" ht="20.25" customHeight="1">
      <c r="A6" s="27"/>
      <c r="B6" s="101"/>
      <c r="C6" s="101"/>
      <c r="D6" s="101"/>
      <c r="E6" s="102"/>
      <c r="F6" s="101"/>
    </row>
    <row r="7" spans="1:7" ht="20.25" customHeight="1">
      <c r="A7" s="27"/>
      <c r="B7" s="101"/>
      <c r="C7" s="101"/>
      <c r="D7" s="101"/>
      <c r="E7" s="102"/>
      <c r="F7" s="101"/>
    </row>
    <row r="8" spans="1:7" ht="20.25" customHeight="1">
      <c r="A8" s="27"/>
      <c r="B8" s="101"/>
      <c r="C8" s="101"/>
      <c r="D8" s="101"/>
      <c r="E8" s="102"/>
      <c r="F8" s="101"/>
    </row>
    <row r="9" spans="1:7" ht="20.25" customHeight="1">
      <c r="A9" s="27"/>
      <c r="B9" s="101"/>
      <c r="C9" s="101"/>
      <c r="D9" s="101"/>
      <c r="E9" s="102"/>
      <c r="F9" s="101"/>
    </row>
  </sheetData>
  <mergeCells count="1">
    <mergeCell ref="A1:F1"/>
  </mergeCells>
  <phoneticPr fontId="31" type="noConversion"/>
  <printOptions horizontalCentered="1"/>
  <pageMargins left="0.67" right="0.54" top="0.82" bottom="0.59055118110236227" header="0.31496062992125984" footer="0.31496062992125984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CC"/>
  </sheetPr>
  <dimension ref="A1:L12"/>
  <sheetViews>
    <sheetView view="pageBreakPreview" zoomScale="130" zoomScaleSheetLayoutView="130" workbookViewId="0">
      <selection activeCell="E4" sqref="E4"/>
    </sheetView>
  </sheetViews>
  <sheetFormatPr defaultColWidth="7.109375" defaultRowHeight="20.100000000000001" customHeight="1"/>
  <cols>
    <col min="1" max="1" width="16.33203125" style="27" customWidth="1"/>
    <col min="2" max="2" width="21.21875" style="27" customWidth="1"/>
    <col min="3" max="3" width="5.77734375" style="26" customWidth="1"/>
    <col min="4" max="4" width="9.21875" style="26" customWidth="1"/>
    <col min="5" max="5" width="7.77734375" style="26" customWidth="1"/>
    <col min="6" max="6" width="10.77734375" style="26" customWidth="1"/>
    <col min="7" max="7" width="7.77734375" style="26" customWidth="1"/>
    <col min="8" max="8" width="10.77734375" style="26" customWidth="1"/>
    <col min="9" max="9" width="7.77734375" style="26" customWidth="1"/>
    <col min="10" max="10" width="10.77734375" style="26" customWidth="1"/>
    <col min="11" max="11" width="8" style="26" customWidth="1"/>
    <col min="12" max="12" width="7.88671875" style="26" bestFit="1" customWidth="1"/>
    <col min="13" max="16384" width="7.109375" style="26"/>
  </cols>
  <sheetData>
    <row r="1" spans="1:12" ht="30" customHeight="1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30" customHeight="1">
      <c r="A2" s="127" t="s">
        <v>27</v>
      </c>
      <c r="B2" s="127" t="s">
        <v>28</v>
      </c>
      <c r="C2" s="127" t="s">
        <v>29</v>
      </c>
      <c r="D2" s="127" t="s">
        <v>30</v>
      </c>
      <c r="E2" s="128" t="str">
        <f>'기존구조물천공(D400x150)'!U2</f>
        <v>D400, T=150</v>
      </c>
      <c r="F2" s="128"/>
      <c r="G2" s="128" t="str">
        <f>'기존구조물천공(D400x200)'!U2</f>
        <v>D400, T=200</v>
      </c>
      <c r="H2" s="128"/>
      <c r="I2" s="128" t="str">
        <f>'기존구조물천공(D400x250)'!U2</f>
        <v>D400, T=250</v>
      </c>
      <c r="J2" s="128"/>
      <c r="K2" s="127" t="s">
        <v>25</v>
      </c>
    </row>
    <row r="3" spans="1:12" s="27" customFormat="1" ht="20.100000000000001" customHeight="1">
      <c r="A3" s="127"/>
      <c r="B3" s="127"/>
      <c r="C3" s="127"/>
      <c r="D3" s="127"/>
      <c r="E3" s="24" t="s">
        <v>24</v>
      </c>
      <c r="F3" s="25">
        <f>SUMIF(이토조서!$K$31:$K$35,E$2,이토조서!$G$31:$G$35)</f>
        <v>3</v>
      </c>
      <c r="G3" s="24" t="s">
        <v>24</v>
      </c>
      <c r="H3" s="25">
        <f>SUMIF(이토조서!$K$31:$K$35,G$2,이토조서!$G$31:$G$35)</f>
        <v>5</v>
      </c>
      <c r="I3" s="24" t="s">
        <v>24</v>
      </c>
      <c r="J3" s="25">
        <f>SUMIF(이토조서!$K$31:$K$35,I$2,이토조서!$G$31:$G$35)</f>
        <v>4</v>
      </c>
      <c r="K3" s="127"/>
      <c r="L3" s="25">
        <f>F3+H3+J3</f>
        <v>12</v>
      </c>
    </row>
    <row r="4" spans="1:12" ht="20.100000000000001" customHeight="1">
      <c r="A4" s="28" t="s">
        <v>31</v>
      </c>
      <c r="B4" s="28" t="s">
        <v>32</v>
      </c>
      <c r="C4" s="115" t="s">
        <v>69</v>
      </c>
      <c r="D4" s="29">
        <f>F4+H4+J4</f>
        <v>0.49000000000000005</v>
      </c>
      <c r="E4" s="30">
        <f>'기존구조물천공(D400x150)'!$T$18</f>
        <v>0.03</v>
      </c>
      <c r="F4" s="30">
        <f>E4*F$3</f>
        <v>0.09</v>
      </c>
      <c r="G4" s="30">
        <f>'기존구조물천공(D400x200)'!$T$18</f>
        <v>0.04</v>
      </c>
      <c r="H4" s="30">
        <f>G4*H$3</f>
        <v>0.2</v>
      </c>
      <c r="I4" s="30">
        <f>'기존구조물천공(D400x250)'!T18</f>
        <v>0.05</v>
      </c>
      <c r="J4" s="30">
        <f>I4*J$3</f>
        <v>0.2</v>
      </c>
      <c r="K4" s="31"/>
    </row>
    <row r="5" spans="1:12" ht="20.100000000000001" customHeight="1">
      <c r="A5" s="28" t="s">
        <v>33</v>
      </c>
      <c r="B5" s="32" t="s">
        <v>17</v>
      </c>
      <c r="C5" s="115" t="s">
        <v>69</v>
      </c>
      <c r="D5" s="29">
        <f t="shared" ref="D5:D6" si="0">F5+H5+J5</f>
        <v>0.17499999999999999</v>
      </c>
      <c r="E5" s="30">
        <f>'기존구조물천공(D400x150)'!$T$20</f>
        <v>1.0999999999999999E-2</v>
      </c>
      <c r="F5" s="30">
        <f t="shared" ref="F5:H5" si="1">E5*F$3</f>
        <v>3.3000000000000002E-2</v>
      </c>
      <c r="G5" s="30">
        <f>'기존구조물천공(D400x200)'!$T$20</f>
        <v>1.4E-2</v>
      </c>
      <c r="H5" s="30">
        <f t="shared" si="1"/>
        <v>7.0000000000000007E-2</v>
      </c>
      <c r="I5" s="30">
        <f>'기존구조물천공(D400x250)'!T20</f>
        <v>1.7999999999999999E-2</v>
      </c>
      <c r="J5" s="30">
        <f t="shared" ref="J5" si="2">I5*J$3</f>
        <v>7.1999999999999995E-2</v>
      </c>
      <c r="K5" s="31"/>
    </row>
    <row r="6" spans="1:12" ht="19.5" customHeight="1">
      <c r="A6" s="28" t="s">
        <v>34</v>
      </c>
      <c r="B6" s="28" t="s">
        <v>5</v>
      </c>
      <c r="C6" s="115" t="s">
        <v>70</v>
      </c>
      <c r="D6" s="29">
        <f t="shared" si="0"/>
        <v>1.6919999999999997</v>
      </c>
      <c r="E6" s="30">
        <f>'기존구조물천공(D400x150)'!$T$28</f>
        <v>0.14099999999999999</v>
      </c>
      <c r="F6" s="30">
        <f>E6*F$3</f>
        <v>0.42299999999999993</v>
      </c>
      <c r="G6" s="30">
        <f>'기존구조물천공(D400x200)'!$T$28</f>
        <v>0.14099999999999999</v>
      </c>
      <c r="H6" s="30">
        <f>G6*H$3</f>
        <v>0.70499999999999996</v>
      </c>
      <c r="I6" s="30">
        <f>'기존구조물천공(D400x250)'!T28</f>
        <v>0.14099999999999999</v>
      </c>
      <c r="J6" s="30">
        <f>I6*J$3</f>
        <v>0.56399999999999995</v>
      </c>
      <c r="K6" s="28"/>
    </row>
    <row r="7" spans="1:12" ht="20.100000000000001" customHeight="1">
      <c r="A7" s="28"/>
      <c r="B7" s="28"/>
      <c r="C7" s="28"/>
      <c r="D7" s="29"/>
      <c r="E7" s="33"/>
      <c r="F7" s="30"/>
      <c r="G7" s="33"/>
      <c r="H7" s="30"/>
      <c r="I7" s="33"/>
      <c r="J7" s="30"/>
      <c r="K7" s="28"/>
    </row>
    <row r="8" spans="1:12" ht="20.100000000000001" customHeight="1">
      <c r="A8" s="95" t="s">
        <v>73</v>
      </c>
      <c r="B8" s="28"/>
      <c r="C8" s="28"/>
      <c r="D8" s="29"/>
      <c r="E8" s="30"/>
      <c r="F8" s="30"/>
      <c r="G8" s="30"/>
      <c r="H8" s="30"/>
      <c r="I8" s="30"/>
      <c r="J8" s="30"/>
      <c r="K8" s="28"/>
    </row>
    <row r="9" spans="1:12" ht="19.5" customHeight="1">
      <c r="A9" s="28" t="s">
        <v>6</v>
      </c>
      <c r="B9" s="28" t="s">
        <v>7</v>
      </c>
      <c r="C9" s="28" t="s">
        <v>35</v>
      </c>
      <c r="D9" s="29">
        <f t="shared" ref="D9:D11" si="3">F9+H9+J9</f>
        <v>89.25</v>
      </c>
      <c r="E9" s="34">
        <f>'기존구조물천공(D400x150)'!$T$23</f>
        <v>5.61</v>
      </c>
      <c r="F9" s="30">
        <f t="shared" ref="F9:H11" si="4">E9*F$3</f>
        <v>16.830000000000002</v>
      </c>
      <c r="G9" s="34">
        <f>'기존구조물천공(D400x200)'!$T$23</f>
        <v>7.14</v>
      </c>
      <c r="H9" s="30">
        <f t="shared" si="4"/>
        <v>35.699999999999996</v>
      </c>
      <c r="I9" s="34">
        <f>'기존구조물천공(D400x250)'!T23</f>
        <v>9.18</v>
      </c>
      <c r="J9" s="30">
        <f t="shared" ref="J9" si="5">I9*J$3</f>
        <v>36.72</v>
      </c>
      <c r="K9" s="35">
        <f>+ROUNDUP(D9/40,0)</f>
        <v>3</v>
      </c>
    </row>
    <row r="10" spans="1:12" ht="20.100000000000001" customHeight="1">
      <c r="A10" s="28" t="s">
        <v>1</v>
      </c>
      <c r="B10" s="28" t="s">
        <v>36</v>
      </c>
      <c r="C10" s="115" t="s">
        <v>69</v>
      </c>
      <c r="D10" s="29">
        <f t="shared" si="3"/>
        <v>0.191</v>
      </c>
      <c r="E10" s="34">
        <f>'기존구조물천공(D400x150)'!$T$25</f>
        <v>1.2E-2</v>
      </c>
      <c r="F10" s="30">
        <f t="shared" si="4"/>
        <v>3.6000000000000004E-2</v>
      </c>
      <c r="G10" s="34">
        <f>'기존구조물천공(D400x200)'!$T$25</f>
        <v>1.4999999999999999E-2</v>
      </c>
      <c r="H10" s="30">
        <f t="shared" si="4"/>
        <v>7.4999999999999997E-2</v>
      </c>
      <c r="I10" s="34">
        <f>'기존구조물천공(D400x250)'!T25</f>
        <v>0.02</v>
      </c>
      <c r="J10" s="30">
        <f t="shared" ref="J10" si="6">I10*J$3</f>
        <v>0.08</v>
      </c>
      <c r="K10" s="28"/>
    </row>
    <row r="11" spans="1:12" ht="20.100000000000001" customHeight="1">
      <c r="A11" s="125" t="s">
        <v>37</v>
      </c>
      <c r="B11" s="125" t="s">
        <v>38</v>
      </c>
      <c r="C11" s="115" t="s">
        <v>69</v>
      </c>
      <c r="D11" s="29">
        <f t="shared" si="3"/>
        <v>0.49000000000000005</v>
      </c>
      <c r="E11" s="30">
        <f>'기존구조물천공(D400x150)'!$T$18</f>
        <v>0.03</v>
      </c>
      <c r="F11" s="30">
        <f t="shared" si="4"/>
        <v>0.09</v>
      </c>
      <c r="G11" s="30">
        <f>'기존구조물천공(D400x200)'!$T$18</f>
        <v>0.04</v>
      </c>
      <c r="H11" s="30">
        <f t="shared" si="4"/>
        <v>0.2</v>
      </c>
      <c r="I11" s="30">
        <f>'기존구조물천공(D400x250)'!T18</f>
        <v>0.05</v>
      </c>
      <c r="J11" s="30">
        <f t="shared" ref="J11" si="7">I11*J$3</f>
        <v>0.2</v>
      </c>
      <c r="K11" s="28"/>
    </row>
    <row r="12" spans="1:12" ht="20.100000000000001" customHeight="1">
      <c r="A12" s="125"/>
      <c r="B12" s="125"/>
      <c r="C12" s="28" t="s">
        <v>39</v>
      </c>
      <c r="D12" s="104">
        <f>F12+H12+J12</f>
        <v>1.1759999999999999</v>
      </c>
      <c r="E12" s="105">
        <f>+E11*2.4</f>
        <v>7.1999999999999995E-2</v>
      </c>
      <c r="F12" s="33">
        <f>E12*F$3</f>
        <v>0.21599999999999997</v>
      </c>
      <c r="G12" s="105">
        <f>+G11*2.4</f>
        <v>9.6000000000000002E-2</v>
      </c>
      <c r="H12" s="33">
        <f>G12*H$3</f>
        <v>0.48</v>
      </c>
      <c r="I12" s="105">
        <f>+I11*2.4</f>
        <v>0.12</v>
      </c>
      <c r="J12" s="33">
        <f>I12*J$3</f>
        <v>0.48</v>
      </c>
      <c r="K12" s="28"/>
    </row>
  </sheetData>
  <mergeCells count="11">
    <mergeCell ref="A11:A12"/>
    <mergeCell ref="B11:B12"/>
    <mergeCell ref="A1:K1"/>
    <mergeCell ref="K2:K3"/>
    <mergeCell ref="D2:D3"/>
    <mergeCell ref="I2:J2"/>
    <mergeCell ref="A2:A3"/>
    <mergeCell ref="B2:B3"/>
    <mergeCell ref="C2:C3"/>
    <mergeCell ref="E2:F2"/>
    <mergeCell ref="G2:H2"/>
  </mergeCells>
  <phoneticPr fontId="30" type="noConversion"/>
  <printOptions horizontalCentered="1"/>
  <pageMargins left="0.55118110236220474" right="0.59055118110236227" top="0.9055118110236221" bottom="0.59055118110236227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tabSelected="1" zoomScaleNormal="100" zoomScaleSheetLayoutView="130" workbookViewId="0">
      <pane ySplit="1" topLeftCell="A2" activePane="bottomLeft" state="frozen"/>
      <selection pane="bottomLeft" activeCell="V7" sqref="V7"/>
    </sheetView>
  </sheetViews>
  <sheetFormatPr defaultColWidth="6.21875" defaultRowHeight="11.25"/>
  <cols>
    <col min="1" max="1" width="12.44140625" style="161" customWidth="1"/>
    <col min="2" max="2" width="6.77734375" style="161" customWidth="1"/>
    <col min="3" max="19" width="3" style="161" customWidth="1"/>
    <col min="20" max="20" width="9.33203125" style="161" customWidth="1"/>
    <col min="21" max="21" width="10.21875" style="161" customWidth="1"/>
    <col min="22" max="22" width="9.21875" style="161" customWidth="1"/>
    <col min="23" max="16384" width="6.21875" style="161"/>
  </cols>
  <sheetData>
    <row r="1" spans="1:22" ht="24.95" customHeight="1">
      <c r="A1" s="154" t="s">
        <v>40</v>
      </c>
      <c r="B1" s="155" t="s">
        <v>41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8" t="s">
        <v>42</v>
      </c>
      <c r="U1" s="159">
        <f>이토조서!K2</f>
        <v>400</v>
      </c>
      <c r="V1" s="160">
        <v>150</v>
      </c>
    </row>
    <row r="2" spans="1:22" ht="20.100000000000001" customHeight="1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166" t="s">
        <v>43</v>
      </c>
      <c r="U2" s="167" t="str">
        <f>CONCATENATE("D",U1,", T=",V1)</f>
        <v>D400, T=150</v>
      </c>
      <c r="V2" s="168"/>
    </row>
    <row r="3" spans="1:22" ht="20.100000000000001" customHeight="1">
      <c r="A3" s="162"/>
      <c r="B3" s="169" t="str">
        <f>"   ※ "&amp;J4&amp;" : D"&amp;C8&amp;" X T"&amp;I15&amp;"천공"</f>
        <v xml:space="preserve">   ※ 기존 구조물 : D400 X T150천공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  <c r="T3" s="166"/>
    </row>
    <row r="4" spans="1:22" ht="20.100000000000001" customHeight="1">
      <c r="A4" s="162"/>
      <c r="B4" s="163"/>
      <c r="C4" s="164"/>
      <c r="D4" s="164"/>
      <c r="E4" s="164"/>
      <c r="F4" s="164"/>
      <c r="G4" s="164"/>
      <c r="H4" s="164"/>
      <c r="I4" s="164"/>
      <c r="J4" s="170" t="s">
        <v>44</v>
      </c>
      <c r="K4" s="164"/>
      <c r="L4" s="164"/>
      <c r="M4" s="164"/>
      <c r="N4" s="164"/>
      <c r="O4" s="164"/>
      <c r="P4" s="164"/>
      <c r="Q4" s="164"/>
      <c r="R4" s="164"/>
      <c r="S4" s="165"/>
      <c r="T4" s="166"/>
    </row>
    <row r="5" spans="1:22" ht="20.100000000000001" customHeight="1">
      <c r="A5" s="162"/>
      <c r="B5" s="163"/>
      <c r="C5" s="164"/>
      <c r="D5" s="164"/>
      <c r="E5" s="164"/>
      <c r="F5" s="164"/>
      <c r="G5" s="171" t="s">
        <v>45</v>
      </c>
      <c r="H5" s="164"/>
      <c r="I5" s="232"/>
      <c r="J5" s="233"/>
      <c r="K5" s="164"/>
      <c r="L5" s="164"/>
      <c r="M5" s="164"/>
      <c r="N5" s="164"/>
      <c r="O5" s="164"/>
      <c r="P5" s="164"/>
      <c r="Q5" s="164"/>
      <c r="R5" s="164"/>
      <c r="S5" s="165"/>
      <c r="T5" s="166"/>
    </row>
    <row r="6" spans="1:22" ht="20.100000000000001" customHeight="1">
      <c r="A6" s="162"/>
      <c r="B6" s="163"/>
      <c r="C6" s="164"/>
      <c r="D6" s="164"/>
      <c r="E6" s="164"/>
      <c r="F6" s="164"/>
      <c r="G6" s="164"/>
      <c r="H6" s="164"/>
      <c r="I6" s="234"/>
      <c r="J6" s="235"/>
      <c r="K6" s="164"/>
      <c r="L6" s="164"/>
      <c r="M6" s="164"/>
      <c r="N6" s="164"/>
      <c r="O6" s="164"/>
      <c r="P6" s="164"/>
      <c r="Q6" s="164"/>
      <c r="R6" s="164"/>
      <c r="S6" s="165"/>
      <c r="T6" s="166"/>
    </row>
    <row r="7" spans="1:22" ht="20.100000000000001" customHeight="1">
      <c r="A7" s="162"/>
      <c r="B7" s="163"/>
      <c r="C7" s="164"/>
      <c r="D7" s="164"/>
      <c r="E7" s="164"/>
      <c r="F7" s="164"/>
      <c r="G7" s="164"/>
      <c r="H7" s="164"/>
      <c r="I7" s="175"/>
      <c r="J7" s="176"/>
      <c r="K7" s="164"/>
      <c r="L7" s="176"/>
      <c r="M7" s="177">
        <v>50</v>
      </c>
      <c r="N7" s="178">
        <f>C8+M7+M11</f>
        <v>500</v>
      </c>
      <c r="O7" s="164"/>
      <c r="P7" s="164"/>
      <c r="Q7" s="164"/>
      <c r="R7" s="164"/>
      <c r="S7" s="165"/>
      <c r="T7" s="166"/>
    </row>
    <row r="8" spans="1:22" ht="20.100000000000001" customHeight="1">
      <c r="A8" s="162"/>
      <c r="B8" s="163"/>
      <c r="C8" s="179">
        <f>U1</f>
        <v>400</v>
      </c>
      <c r="D8" s="180"/>
      <c r="E8" s="164"/>
      <c r="F8" s="181"/>
      <c r="G8" s="182"/>
      <c r="H8" s="182"/>
      <c r="I8" s="182"/>
      <c r="J8" s="183"/>
      <c r="K8" s="164"/>
      <c r="L8" s="184"/>
      <c r="M8" s="164"/>
      <c r="N8" s="185"/>
      <c r="O8" s="164"/>
      <c r="P8" s="164"/>
      <c r="Q8" s="164"/>
      <c r="R8" s="164"/>
      <c r="S8" s="165"/>
      <c r="T8" s="166"/>
    </row>
    <row r="9" spans="1:22" ht="20.100000000000001" customHeight="1">
      <c r="A9" s="162"/>
      <c r="B9" s="163"/>
      <c r="C9" s="185"/>
      <c r="D9" s="172"/>
      <c r="E9" s="164"/>
      <c r="F9" s="186"/>
      <c r="G9" s="187"/>
      <c r="H9" s="187"/>
      <c r="I9" s="187"/>
      <c r="J9" s="188"/>
      <c r="K9" s="164"/>
      <c r="L9" s="164"/>
      <c r="M9" s="164"/>
      <c r="N9" s="185"/>
      <c r="O9" s="164"/>
      <c r="P9" s="164"/>
      <c r="Q9" s="164"/>
      <c r="R9" s="164"/>
      <c r="S9" s="165"/>
      <c r="T9" s="166"/>
    </row>
    <row r="10" spans="1:22" ht="20.100000000000001" customHeight="1">
      <c r="A10" s="162"/>
      <c r="B10" s="163"/>
      <c r="C10" s="185"/>
      <c r="D10" s="173"/>
      <c r="E10" s="164"/>
      <c r="F10" s="189"/>
      <c r="G10" s="190"/>
      <c r="H10" s="190"/>
      <c r="I10" s="190"/>
      <c r="J10" s="191"/>
      <c r="K10" s="164"/>
      <c r="L10" s="192"/>
      <c r="M10" s="164"/>
      <c r="N10" s="185"/>
      <c r="O10" s="164"/>
      <c r="P10" s="164"/>
      <c r="Q10" s="164"/>
      <c r="R10" s="164"/>
      <c r="S10" s="165"/>
      <c r="T10" s="166"/>
    </row>
    <row r="11" spans="1:22" ht="20.100000000000001" customHeight="1">
      <c r="A11" s="162"/>
      <c r="B11" s="163"/>
      <c r="C11" s="164"/>
      <c r="D11" s="164"/>
      <c r="E11" s="164"/>
      <c r="F11" s="164"/>
      <c r="G11" s="164"/>
      <c r="H11" s="164"/>
      <c r="I11" s="175"/>
      <c r="J11" s="176"/>
      <c r="K11" s="164"/>
      <c r="L11" s="174"/>
      <c r="M11" s="177">
        <f>M7</f>
        <v>50</v>
      </c>
      <c r="N11" s="193"/>
      <c r="O11" s="164"/>
      <c r="P11" s="164"/>
      <c r="Q11" s="164"/>
      <c r="R11" s="164"/>
      <c r="S11" s="165"/>
      <c r="T11" s="166"/>
    </row>
    <row r="12" spans="1:22" ht="20.100000000000001" customHeight="1">
      <c r="A12" s="162"/>
      <c r="B12" s="163"/>
      <c r="C12" s="164"/>
      <c r="D12" s="164"/>
      <c r="E12" s="164"/>
      <c r="F12" s="164"/>
      <c r="G12" s="164"/>
      <c r="H12" s="164"/>
      <c r="I12" s="236"/>
      <c r="J12" s="237"/>
      <c r="K12" s="164"/>
      <c r="L12" s="164"/>
      <c r="M12" s="164"/>
      <c r="N12" s="164"/>
      <c r="O12" s="164"/>
      <c r="P12" s="164"/>
      <c r="Q12" s="164"/>
      <c r="R12" s="164"/>
      <c r="S12" s="165"/>
      <c r="T12" s="166"/>
    </row>
    <row r="13" spans="1:22" ht="20.100000000000001" customHeight="1">
      <c r="A13" s="162"/>
      <c r="B13" s="163"/>
      <c r="C13" s="164"/>
      <c r="D13" s="164"/>
      <c r="E13" s="164"/>
      <c r="F13" s="164"/>
      <c r="G13" s="164"/>
      <c r="H13" s="164"/>
      <c r="I13" s="232"/>
      <c r="J13" s="233"/>
      <c r="K13" s="164"/>
      <c r="L13" s="164"/>
      <c r="M13" s="164"/>
      <c r="N13" s="164"/>
      <c r="O13" s="164"/>
      <c r="P13" s="164"/>
      <c r="Q13" s="164"/>
      <c r="R13" s="164"/>
      <c r="S13" s="165"/>
      <c r="T13" s="166"/>
    </row>
    <row r="14" spans="1:22" ht="20.100000000000001" customHeight="1">
      <c r="A14" s="162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66"/>
    </row>
    <row r="15" spans="1:22" ht="20.100000000000001" customHeight="1">
      <c r="A15" s="162"/>
      <c r="B15" s="163"/>
      <c r="C15" s="164"/>
      <c r="D15" s="164"/>
      <c r="E15" s="164"/>
      <c r="F15" s="164"/>
      <c r="G15" s="164"/>
      <c r="H15" s="164"/>
      <c r="I15" s="194">
        <f>V1</f>
        <v>150</v>
      </c>
      <c r="J15" s="195"/>
      <c r="K15" s="164"/>
      <c r="L15" s="164"/>
      <c r="M15" s="164"/>
      <c r="N15" s="164"/>
      <c r="O15" s="164"/>
      <c r="P15" s="164"/>
      <c r="Q15" s="164"/>
      <c r="R15" s="164"/>
      <c r="S15" s="165"/>
      <c r="T15" s="166"/>
    </row>
    <row r="16" spans="1:22" ht="20.100000000000001" customHeight="1">
      <c r="A16" s="162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166"/>
    </row>
    <row r="17" spans="1:20" ht="20.100000000000001" customHeight="1">
      <c r="A17" s="196" t="s">
        <v>46</v>
      </c>
      <c r="B17" s="197"/>
      <c r="C17" s="198" t="s">
        <v>47</v>
      </c>
      <c r="D17" s="199"/>
      <c r="E17" s="199"/>
      <c r="F17" s="199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166"/>
    </row>
    <row r="18" spans="1:20" ht="20.100000000000001" customHeight="1">
      <c r="A18" s="200"/>
      <c r="B18" s="201" t="s">
        <v>48</v>
      </c>
      <c r="C18" s="202">
        <f>N7/1000</f>
        <v>0.5</v>
      </c>
      <c r="D18" s="202"/>
      <c r="E18" s="203" t="s">
        <v>49</v>
      </c>
      <c r="F18" s="204" t="s">
        <v>50</v>
      </c>
      <c r="G18" s="204" t="s">
        <v>51</v>
      </c>
      <c r="H18" s="205">
        <v>4</v>
      </c>
      <c r="I18" s="204" t="s">
        <v>52</v>
      </c>
      <c r="J18" s="204" t="s">
        <v>49</v>
      </c>
      <c r="K18" s="206">
        <f>I15/1000</f>
        <v>0.15</v>
      </c>
      <c r="L18" s="206"/>
      <c r="M18" s="204"/>
      <c r="O18" s="204"/>
      <c r="P18" s="204"/>
      <c r="Q18" s="204"/>
      <c r="S18" s="207" t="s">
        <v>53</v>
      </c>
      <c r="T18" s="208">
        <f>ROUND((C18^2*PI()/H18)*K18,2)</f>
        <v>0.03</v>
      </c>
    </row>
    <row r="19" spans="1:20" ht="20.100000000000001" hidden="1" customHeight="1">
      <c r="A19" s="200"/>
      <c r="B19" s="201"/>
      <c r="C19" s="209"/>
      <c r="D19" s="203"/>
      <c r="E19" s="203"/>
      <c r="F19" s="204"/>
      <c r="G19" s="204"/>
      <c r="H19" s="204"/>
      <c r="I19" s="204"/>
      <c r="J19" s="204"/>
      <c r="K19" s="204"/>
      <c r="L19" s="204"/>
      <c r="M19" s="204"/>
      <c r="O19" s="204"/>
      <c r="P19" s="204"/>
      <c r="Q19" s="204"/>
      <c r="S19" s="207"/>
      <c r="T19" s="210"/>
    </row>
    <row r="20" spans="1:20" ht="20.100000000000001" customHeight="1">
      <c r="A20" s="196" t="s">
        <v>54</v>
      </c>
      <c r="B20" s="201" t="s">
        <v>55</v>
      </c>
      <c r="C20" s="202">
        <f>N7/1000</f>
        <v>0.5</v>
      </c>
      <c r="D20" s="202"/>
      <c r="E20" s="203" t="s">
        <v>56</v>
      </c>
      <c r="F20" s="202">
        <f>C8/1000</f>
        <v>0.4</v>
      </c>
      <c r="G20" s="202"/>
      <c r="H20" s="204" t="s">
        <v>52</v>
      </c>
      <c r="I20" s="203" t="s">
        <v>49</v>
      </c>
      <c r="J20" s="204" t="s">
        <v>50</v>
      </c>
      <c r="K20" s="204" t="s">
        <v>51</v>
      </c>
      <c r="L20" s="205">
        <v>4</v>
      </c>
      <c r="M20" s="204" t="s">
        <v>57</v>
      </c>
      <c r="N20" s="204" t="s">
        <v>49</v>
      </c>
      <c r="O20" s="206">
        <f>I15/1000</f>
        <v>0.15</v>
      </c>
      <c r="P20" s="206"/>
      <c r="Q20" s="204"/>
      <c r="S20" s="207" t="s">
        <v>53</v>
      </c>
      <c r="T20" s="211">
        <f>ROUND(((C20^2-F20^2)*PI()/L20)*O20,3)</f>
        <v>1.0999999999999999E-2</v>
      </c>
    </row>
    <row r="21" spans="1:20" ht="20.100000000000001" hidden="1" customHeight="1">
      <c r="A21" s="162"/>
      <c r="B21" s="201"/>
      <c r="C21" s="212"/>
      <c r="D21" s="212"/>
      <c r="E21" s="203"/>
      <c r="F21" s="212"/>
      <c r="G21" s="212"/>
      <c r="H21" s="204"/>
      <c r="I21" s="203"/>
      <c r="J21" s="204"/>
      <c r="K21" s="204"/>
      <c r="L21" s="205"/>
      <c r="M21" s="204"/>
      <c r="N21" s="204"/>
      <c r="O21" s="204"/>
      <c r="P21" s="204"/>
      <c r="Q21" s="204"/>
      <c r="S21" s="207"/>
      <c r="T21" s="211"/>
    </row>
    <row r="22" spans="1:20" ht="20.100000000000001" customHeight="1">
      <c r="A22" s="162"/>
      <c r="B22" s="213" t="s">
        <v>58</v>
      </c>
      <c r="C22" s="212"/>
      <c r="D22" s="212"/>
      <c r="E22" s="203"/>
      <c r="F22" s="212"/>
      <c r="G22" s="212"/>
      <c r="H22" s="204"/>
      <c r="I22" s="203"/>
      <c r="J22" s="204"/>
      <c r="K22" s="204"/>
      <c r="L22" s="205"/>
      <c r="M22" s="204"/>
      <c r="N22" s="204"/>
      <c r="O22" s="204"/>
      <c r="P22" s="204"/>
      <c r="Q22" s="204"/>
      <c r="S22" s="207"/>
      <c r="T22" s="211"/>
    </row>
    <row r="23" spans="1:20" ht="20.100000000000001" customHeight="1">
      <c r="A23" s="162"/>
      <c r="B23" s="201"/>
      <c r="C23" s="214">
        <f>T20</f>
        <v>1.0999999999999999E-2</v>
      </c>
      <c r="D23" s="214"/>
      <c r="E23" s="203" t="s">
        <v>49</v>
      </c>
      <c r="F23" s="215">
        <v>510</v>
      </c>
      <c r="G23" s="215"/>
      <c r="H23" s="204"/>
      <c r="I23" s="203"/>
      <c r="J23" s="204"/>
      <c r="K23" s="204"/>
      <c r="L23" s="205"/>
      <c r="M23" s="204"/>
      <c r="N23" s="204"/>
      <c r="O23" s="204"/>
      <c r="P23" s="204"/>
      <c r="Q23" s="204"/>
      <c r="S23" s="207" t="s">
        <v>53</v>
      </c>
      <c r="T23" s="216">
        <f>ROUND(C23*F23,3)</f>
        <v>5.61</v>
      </c>
    </row>
    <row r="24" spans="1:20" ht="20.100000000000001" customHeight="1">
      <c r="A24" s="162"/>
      <c r="B24" s="213" t="s">
        <v>59</v>
      </c>
      <c r="C24" s="212"/>
      <c r="D24" s="212"/>
      <c r="E24" s="203"/>
      <c r="F24" s="212"/>
      <c r="G24" s="212"/>
      <c r="H24" s="204"/>
      <c r="I24" s="203"/>
      <c r="J24" s="204"/>
      <c r="K24" s="204"/>
      <c r="L24" s="205"/>
      <c r="M24" s="204"/>
      <c r="N24" s="204"/>
      <c r="O24" s="204"/>
      <c r="P24" s="204"/>
      <c r="Q24" s="204"/>
      <c r="S24" s="207"/>
      <c r="T24" s="211"/>
    </row>
    <row r="25" spans="1:20" ht="20.100000000000001" customHeight="1">
      <c r="A25" s="162"/>
      <c r="B25" s="201"/>
      <c r="C25" s="214">
        <f>T20</f>
        <v>1.0999999999999999E-2</v>
      </c>
      <c r="D25" s="214"/>
      <c r="E25" s="203" t="s">
        <v>49</v>
      </c>
      <c r="F25" s="202">
        <v>1.1000000000000001</v>
      </c>
      <c r="G25" s="202"/>
      <c r="H25" s="204"/>
      <c r="I25" s="203"/>
      <c r="J25" s="204"/>
      <c r="K25" s="204"/>
      <c r="L25" s="205"/>
      <c r="M25" s="204"/>
      <c r="N25" s="204"/>
      <c r="O25" s="204"/>
      <c r="P25" s="204"/>
      <c r="Q25" s="204"/>
      <c r="S25" s="207" t="s">
        <v>53</v>
      </c>
      <c r="T25" s="211">
        <f>ROUND(C25*F25,3)</f>
        <v>1.2E-2</v>
      </c>
    </row>
    <row r="26" spans="1:20" ht="20.100000000000001" hidden="1" customHeight="1">
      <c r="A26" s="200"/>
      <c r="B26" s="201"/>
      <c r="C26" s="209"/>
      <c r="D26" s="203"/>
      <c r="E26" s="203"/>
      <c r="F26" s="204"/>
      <c r="G26" s="204"/>
      <c r="H26" s="204"/>
      <c r="I26" s="204"/>
      <c r="J26" s="204"/>
      <c r="K26" s="204"/>
      <c r="L26" s="204"/>
      <c r="M26" s="204"/>
      <c r="O26" s="204"/>
      <c r="P26" s="204"/>
      <c r="Q26" s="204"/>
      <c r="S26" s="207"/>
      <c r="T26" s="210"/>
    </row>
    <row r="27" spans="1:20" ht="20.100000000000001" customHeight="1">
      <c r="A27" s="196" t="s">
        <v>60</v>
      </c>
      <c r="B27" s="201"/>
      <c r="C27" s="209"/>
      <c r="D27" s="203"/>
      <c r="E27" s="203"/>
      <c r="F27" s="204"/>
      <c r="G27" s="204"/>
      <c r="H27" s="204"/>
      <c r="I27" s="204"/>
      <c r="J27" s="204"/>
      <c r="K27" s="204"/>
      <c r="L27" s="204"/>
      <c r="M27" s="204"/>
      <c r="O27" s="204"/>
      <c r="P27" s="204"/>
      <c r="Q27" s="204"/>
      <c r="S27" s="207"/>
      <c r="T27" s="210"/>
    </row>
    <row r="28" spans="1:20" ht="20.100000000000001" customHeight="1">
      <c r="A28" s="162" t="s">
        <v>61</v>
      </c>
      <c r="B28" s="201" t="s">
        <v>55</v>
      </c>
      <c r="C28" s="202">
        <f>N7/1000</f>
        <v>0.5</v>
      </c>
      <c r="D28" s="202"/>
      <c r="E28" s="203" t="s">
        <v>56</v>
      </c>
      <c r="F28" s="202">
        <f>C8/1000</f>
        <v>0.4</v>
      </c>
      <c r="G28" s="202"/>
      <c r="H28" s="204" t="s">
        <v>52</v>
      </c>
      <c r="I28" s="203" t="s">
        <v>49</v>
      </c>
      <c r="J28" s="204" t="s">
        <v>50</v>
      </c>
      <c r="K28" s="204" t="s">
        <v>51</v>
      </c>
      <c r="L28" s="205">
        <v>4</v>
      </c>
      <c r="M28" s="204" t="s">
        <v>57</v>
      </c>
      <c r="N28" s="204" t="s">
        <v>49</v>
      </c>
      <c r="O28" s="217">
        <v>2</v>
      </c>
      <c r="P28" s="217"/>
      <c r="Q28" s="204"/>
      <c r="S28" s="207" t="s">
        <v>53</v>
      </c>
      <c r="T28" s="210">
        <f>ROUND(((C28^2-F28^2)*PI()/L28)*O28,3)</f>
        <v>0.14099999999999999</v>
      </c>
    </row>
    <row r="29" spans="1:20" ht="20.100000000000001" hidden="1" customHeight="1">
      <c r="A29" s="200"/>
      <c r="B29" s="201"/>
      <c r="C29" s="209"/>
      <c r="D29" s="203"/>
      <c r="E29" s="203"/>
      <c r="F29" s="204"/>
      <c r="G29" s="204"/>
      <c r="H29" s="204"/>
      <c r="I29" s="204"/>
      <c r="J29" s="204"/>
      <c r="K29" s="204"/>
      <c r="L29" s="204"/>
      <c r="M29" s="204"/>
      <c r="O29" s="204"/>
      <c r="P29" s="204"/>
      <c r="Q29" s="204"/>
      <c r="S29" s="207"/>
      <c r="T29" s="210"/>
    </row>
    <row r="30" spans="1:20" ht="20.100000000000001" hidden="1" customHeight="1">
      <c r="A30" s="200"/>
      <c r="B30" s="201"/>
      <c r="C30" s="209"/>
      <c r="D30" s="203"/>
      <c r="E30" s="203"/>
      <c r="F30" s="204"/>
      <c r="G30" s="204"/>
      <c r="H30" s="204"/>
      <c r="I30" s="204"/>
      <c r="J30" s="204"/>
      <c r="K30" s="204"/>
      <c r="L30" s="204"/>
      <c r="M30" s="204"/>
      <c r="O30" s="204"/>
      <c r="P30" s="204"/>
      <c r="Q30" s="204"/>
      <c r="S30" s="207"/>
      <c r="T30" s="210"/>
    </row>
    <row r="31" spans="1:20" ht="20.100000000000001" hidden="1" customHeight="1">
      <c r="A31" s="200"/>
      <c r="B31" s="201"/>
      <c r="C31" s="209"/>
      <c r="D31" s="203"/>
      <c r="E31" s="203"/>
      <c r="F31" s="204"/>
      <c r="G31" s="204"/>
      <c r="H31" s="204"/>
      <c r="I31" s="204"/>
      <c r="J31" s="204"/>
      <c r="K31" s="204"/>
      <c r="L31" s="204"/>
      <c r="M31" s="204"/>
      <c r="O31" s="204"/>
      <c r="P31" s="204"/>
      <c r="Q31" s="204"/>
      <c r="S31" s="207"/>
      <c r="T31" s="210"/>
    </row>
    <row r="32" spans="1:20" ht="20.100000000000001" hidden="1" customHeight="1">
      <c r="A32" s="200"/>
      <c r="B32" s="201"/>
      <c r="C32" s="209"/>
      <c r="D32" s="203"/>
      <c r="E32" s="203"/>
      <c r="F32" s="204"/>
      <c r="G32" s="204"/>
      <c r="H32" s="204"/>
      <c r="I32" s="204"/>
      <c r="J32" s="204"/>
      <c r="K32" s="204"/>
      <c r="L32" s="204"/>
      <c r="M32" s="204"/>
      <c r="O32" s="204"/>
      <c r="P32" s="204"/>
      <c r="Q32" s="204"/>
      <c r="S32" s="207"/>
      <c r="T32" s="210"/>
    </row>
    <row r="33" spans="1:20" ht="24.95" hidden="1" customHeight="1">
      <c r="A33" s="218"/>
      <c r="B33" s="219"/>
      <c r="C33" s="220"/>
      <c r="D33" s="221"/>
      <c r="E33" s="221"/>
      <c r="F33" s="222"/>
      <c r="G33" s="222"/>
      <c r="H33" s="222"/>
      <c r="I33" s="222"/>
      <c r="J33" s="222"/>
      <c r="K33" s="222"/>
      <c r="L33" s="222"/>
      <c r="M33" s="222"/>
      <c r="N33" s="223"/>
      <c r="O33" s="222"/>
      <c r="P33" s="222"/>
      <c r="Q33" s="222"/>
      <c r="R33" s="223"/>
      <c r="S33" s="224"/>
      <c r="T33" s="225"/>
    </row>
  </sheetData>
  <mergeCells count="16">
    <mergeCell ref="C28:D28"/>
    <mergeCell ref="F28:G28"/>
    <mergeCell ref="O28:P28"/>
    <mergeCell ref="C20:D20"/>
    <mergeCell ref="F20:G20"/>
    <mergeCell ref="O20:P20"/>
    <mergeCell ref="C23:D23"/>
    <mergeCell ref="F23:G23"/>
    <mergeCell ref="C25:D25"/>
    <mergeCell ref="F25:G25"/>
    <mergeCell ref="B1:S1"/>
    <mergeCell ref="N7:N11"/>
    <mergeCell ref="C8:C10"/>
    <mergeCell ref="I15:J15"/>
    <mergeCell ref="C18:D18"/>
    <mergeCell ref="K18:L18"/>
  </mergeCells>
  <phoneticPr fontId="32" type="noConversion"/>
  <printOptions horizontalCentered="1"/>
  <pageMargins left="0.47244094488188981" right="0.39370078740157483" top="1.1499999999999999" bottom="0.54" header="0.83" footer="0.39370078740157483"/>
  <pageSetup paperSize="9" orientation="portrait" r:id="rId1"/>
  <headerFooter alignWithMargins="0">
    <oddHeader>&amp;C&amp;"돋움,굵게"&amp;13기존맨홀접합 단위수량 산출서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3"/>
  <sheetViews>
    <sheetView view="pageBreakPreview" zoomScale="130" zoomScaleSheetLayoutView="130" workbookViewId="0">
      <pane ySplit="1" topLeftCell="A2" activePane="bottomLeft" state="frozen"/>
      <selection pane="bottomLeft" activeCell="I13" sqref="I13"/>
    </sheetView>
  </sheetViews>
  <sheetFormatPr defaultColWidth="6.21875" defaultRowHeight="11.25"/>
  <cols>
    <col min="1" max="1" width="12.44140625" style="38" customWidth="1"/>
    <col min="2" max="2" width="6.77734375" style="38" customWidth="1"/>
    <col min="3" max="19" width="3" style="38" customWidth="1"/>
    <col min="20" max="20" width="9.33203125" style="38" customWidth="1"/>
    <col min="21" max="21" width="10.21875" style="38" customWidth="1"/>
    <col min="22" max="22" width="9.21875" style="38" customWidth="1"/>
    <col min="23" max="16384" width="6.21875" style="38"/>
  </cols>
  <sheetData>
    <row r="1" spans="1:22" ht="24.95" customHeight="1">
      <c r="A1" s="36" t="s">
        <v>40</v>
      </c>
      <c r="B1" s="129" t="s">
        <v>41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37" t="s">
        <v>42</v>
      </c>
      <c r="U1" s="114">
        <f>이토조서!K2</f>
        <v>400</v>
      </c>
      <c r="V1" s="110">
        <v>200</v>
      </c>
    </row>
    <row r="2" spans="1:22" ht="20.100000000000001" customHeigh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3" t="s">
        <v>43</v>
      </c>
      <c r="U2" s="4" t="str">
        <f>CONCATENATE("D",U1,", T=",V1)</f>
        <v>D400, T=200</v>
      </c>
      <c r="V2" s="111"/>
    </row>
    <row r="3" spans="1:22" ht="20.100000000000001" customHeight="1">
      <c r="A3" s="39"/>
      <c r="B3" s="44" t="str">
        <f>"   ※ "&amp;J4&amp;" : D"&amp;C8&amp;" X T"&amp;I15&amp;"천공"</f>
        <v xml:space="preserve">   ※ 기존 구조물 : D400 X T200천공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3"/>
    </row>
    <row r="4" spans="1:22" ht="20.100000000000001" customHeight="1">
      <c r="A4" s="39"/>
      <c r="B4" s="40"/>
      <c r="C4" s="41"/>
      <c r="D4" s="41"/>
      <c r="E4" s="41"/>
      <c r="F4" s="41"/>
      <c r="G4" s="41"/>
      <c r="H4" s="41"/>
      <c r="I4" s="41"/>
      <c r="J4" s="45" t="s">
        <v>44</v>
      </c>
      <c r="K4" s="41"/>
      <c r="L4" s="41"/>
      <c r="M4" s="41"/>
      <c r="N4" s="41"/>
      <c r="O4" s="41"/>
      <c r="P4" s="41"/>
      <c r="Q4" s="41"/>
      <c r="R4" s="41"/>
      <c r="S4" s="42"/>
      <c r="T4" s="43"/>
    </row>
    <row r="5" spans="1:22" ht="20.100000000000001" customHeight="1">
      <c r="A5" s="39"/>
      <c r="B5" s="40"/>
      <c r="C5" s="41"/>
      <c r="D5" s="41"/>
      <c r="E5" s="41"/>
      <c r="F5" s="41"/>
      <c r="G5" s="46" t="s">
        <v>45</v>
      </c>
      <c r="H5" s="41"/>
      <c r="I5" s="47"/>
      <c r="J5" s="48"/>
      <c r="K5" s="41"/>
      <c r="L5" s="41"/>
      <c r="M5" s="41"/>
      <c r="N5" s="41"/>
      <c r="O5" s="41"/>
      <c r="P5" s="41"/>
      <c r="Q5" s="41"/>
      <c r="R5" s="41"/>
      <c r="S5" s="42"/>
      <c r="T5" s="43"/>
    </row>
    <row r="6" spans="1:22" ht="20.100000000000001" customHeight="1">
      <c r="A6" s="39"/>
      <c r="B6" s="40"/>
      <c r="C6" s="41"/>
      <c r="D6" s="41"/>
      <c r="E6" s="41"/>
      <c r="F6" s="41"/>
      <c r="G6" s="41"/>
      <c r="H6" s="41"/>
      <c r="I6" s="49"/>
      <c r="J6" s="50"/>
      <c r="K6" s="41"/>
      <c r="L6" s="41"/>
      <c r="M6" s="41"/>
      <c r="N6" s="41"/>
      <c r="O6" s="41"/>
      <c r="P6" s="41"/>
      <c r="Q6" s="41"/>
      <c r="R6" s="41"/>
      <c r="S6" s="42"/>
      <c r="T6" s="43"/>
    </row>
    <row r="7" spans="1:22" ht="20.100000000000001" customHeight="1">
      <c r="A7" s="39"/>
      <c r="B7" s="40"/>
      <c r="C7" s="41"/>
      <c r="D7" s="41"/>
      <c r="E7" s="41"/>
      <c r="F7" s="41"/>
      <c r="G7" s="41"/>
      <c r="H7" s="41"/>
      <c r="I7" s="51"/>
      <c r="J7" s="52"/>
      <c r="K7" s="41"/>
      <c r="L7" s="52"/>
      <c r="M7" s="53">
        <v>50</v>
      </c>
      <c r="N7" s="132">
        <f>C8+M7+M11</f>
        <v>500</v>
      </c>
      <c r="O7" s="41"/>
      <c r="P7" s="41"/>
      <c r="Q7" s="41"/>
      <c r="R7" s="41"/>
      <c r="S7" s="42"/>
      <c r="T7" s="43"/>
    </row>
    <row r="8" spans="1:22" ht="20.100000000000001" customHeight="1">
      <c r="A8" s="39"/>
      <c r="B8" s="40"/>
      <c r="C8" s="135">
        <f>U1</f>
        <v>400</v>
      </c>
      <c r="D8" s="54"/>
      <c r="E8" s="41"/>
      <c r="F8" s="55"/>
      <c r="G8" s="56"/>
      <c r="H8" s="56"/>
      <c r="I8" s="56"/>
      <c r="J8" s="57"/>
      <c r="K8" s="41"/>
      <c r="L8" s="58"/>
      <c r="M8" s="41"/>
      <c r="N8" s="133"/>
      <c r="O8" s="41"/>
      <c r="P8" s="41"/>
      <c r="Q8" s="41"/>
      <c r="R8" s="41"/>
      <c r="S8" s="42"/>
      <c r="T8" s="43"/>
    </row>
    <row r="9" spans="1:22" ht="20.100000000000001" customHeight="1">
      <c r="A9" s="39"/>
      <c r="B9" s="40"/>
      <c r="C9" s="133"/>
      <c r="D9" s="59"/>
      <c r="E9" s="41"/>
      <c r="F9" s="60"/>
      <c r="G9" s="61"/>
      <c r="H9" s="61"/>
      <c r="I9" s="61"/>
      <c r="J9" s="62"/>
      <c r="K9" s="41"/>
      <c r="L9" s="41"/>
      <c r="M9" s="41"/>
      <c r="N9" s="133"/>
      <c r="O9" s="41"/>
      <c r="P9" s="41"/>
      <c r="Q9" s="41"/>
      <c r="R9" s="41"/>
      <c r="S9" s="42"/>
      <c r="T9" s="43"/>
    </row>
    <row r="10" spans="1:22" ht="20.100000000000001" customHeight="1">
      <c r="A10" s="39"/>
      <c r="B10" s="40"/>
      <c r="C10" s="133"/>
      <c r="D10" s="63"/>
      <c r="E10" s="41"/>
      <c r="F10" s="64"/>
      <c r="G10" s="65"/>
      <c r="H10" s="65"/>
      <c r="I10" s="65"/>
      <c r="J10" s="66"/>
      <c r="K10" s="41"/>
      <c r="L10" s="67"/>
      <c r="M10" s="41"/>
      <c r="N10" s="133"/>
      <c r="O10" s="41"/>
      <c r="P10" s="41"/>
      <c r="Q10" s="41"/>
      <c r="R10" s="41"/>
      <c r="S10" s="42"/>
      <c r="T10" s="43"/>
    </row>
    <row r="11" spans="1:22" ht="20.100000000000001" customHeight="1">
      <c r="A11" s="39"/>
      <c r="B11" s="40"/>
      <c r="C11" s="41"/>
      <c r="D11" s="41"/>
      <c r="E11" s="41"/>
      <c r="F11" s="41"/>
      <c r="G11" s="41"/>
      <c r="H11" s="41"/>
      <c r="I11" s="51"/>
      <c r="J11" s="52"/>
      <c r="K11" s="41"/>
      <c r="L11" s="68"/>
      <c r="M11" s="53">
        <f>M7</f>
        <v>50</v>
      </c>
      <c r="N11" s="134"/>
      <c r="O11" s="41"/>
      <c r="P11" s="41"/>
      <c r="Q11" s="41"/>
      <c r="R11" s="41"/>
      <c r="S11" s="42"/>
      <c r="T11" s="43"/>
    </row>
    <row r="12" spans="1:22" ht="20.100000000000001" customHeight="1">
      <c r="A12" s="39"/>
      <c r="B12" s="40"/>
      <c r="C12" s="41"/>
      <c r="D12" s="41"/>
      <c r="E12" s="41"/>
      <c r="F12" s="41"/>
      <c r="G12" s="41"/>
      <c r="H12" s="41"/>
      <c r="I12" s="69"/>
      <c r="J12" s="70"/>
      <c r="K12" s="41"/>
      <c r="L12" s="41"/>
      <c r="M12" s="41"/>
      <c r="N12" s="41"/>
      <c r="O12" s="41"/>
      <c r="P12" s="41"/>
      <c r="Q12" s="41"/>
      <c r="R12" s="41"/>
      <c r="S12" s="42"/>
      <c r="T12" s="43"/>
    </row>
    <row r="13" spans="1:22" ht="20.100000000000001" customHeight="1">
      <c r="A13" s="39"/>
      <c r="B13" s="40"/>
      <c r="C13" s="41"/>
      <c r="D13" s="41"/>
      <c r="E13" s="41"/>
      <c r="F13" s="41"/>
      <c r="G13" s="41"/>
      <c r="H13" s="41"/>
      <c r="I13" s="47"/>
      <c r="J13" s="48"/>
      <c r="K13" s="41"/>
      <c r="L13" s="41"/>
      <c r="M13" s="41"/>
      <c r="N13" s="41"/>
      <c r="O13" s="41"/>
      <c r="P13" s="41"/>
      <c r="Q13" s="41"/>
      <c r="R13" s="41"/>
      <c r="S13" s="42"/>
      <c r="T13" s="43"/>
    </row>
    <row r="14" spans="1:22" ht="20.100000000000001" customHeight="1">
      <c r="A14" s="39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</row>
    <row r="15" spans="1:22" ht="20.100000000000001" customHeight="1">
      <c r="A15" s="39"/>
      <c r="B15" s="40"/>
      <c r="C15" s="41"/>
      <c r="D15" s="41"/>
      <c r="E15" s="41"/>
      <c r="F15" s="41"/>
      <c r="G15" s="41"/>
      <c r="H15" s="41"/>
      <c r="I15" s="136">
        <f>V1</f>
        <v>200</v>
      </c>
      <c r="J15" s="137"/>
      <c r="K15" s="41"/>
      <c r="L15" s="41"/>
      <c r="M15" s="41"/>
      <c r="N15" s="41"/>
      <c r="O15" s="41"/>
      <c r="P15" s="41"/>
      <c r="Q15" s="41"/>
      <c r="R15" s="41"/>
      <c r="S15" s="42"/>
      <c r="T15" s="43"/>
    </row>
    <row r="16" spans="1:22" ht="20.100000000000001" customHeight="1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3"/>
    </row>
    <row r="17" spans="1:20" ht="20.100000000000001" customHeight="1">
      <c r="A17" s="71" t="s">
        <v>46</v>
      </c>
      <c r="B17" s="72"/>
      <c r="C17" s="26" t="s">
        <v>47</v>
      </c>
      <c r="D17" s="73"/>
      <c r="E17" s="73"/>
      <c r="F17" s="7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43"/>
    </row>
    <row r="18" spans="1:20" ht="20.100000000000001" customHeight="1">
      <c r="A18" s="74"/>
      <c r="B18" s="75" t="s">
        <v>48</v>
      </c>
      <c r="C18" s="138">
        <f>N7/1000</f>
        <v>0.5</v>
      </c>
      <c r="D18" s="138"/>
      <c r="E18" s="27" t="s">
        <v>49</v>
      </c>
      <c r="F18" s="76" t="s">
        <v>50</v>
      </c>
      <c r="G18" s="76" t="s">
        <v>51</v>
      </c>
      <c r="H18" s="77">
        <v>4</v>
      </c>
      <c r="I18" s="76" t="s">
        <v>52</v>
      </c>
      <c r="J18" s="76" t="s">
        <v>49</v>
      </c>
      <c r="K18" s="139">
        <f>I15/1000</f>
        <v>0.2</v>
      </c>
      <c r="L18" s="139"/>
      <c r="M18" s="76"/>
      <c r="O18" s="76"/>
      <c r="P18" s="76"/>
      <c r="Q18" s="76"/>
      <c r="S18" s="78" t="s">
        <v>53</v>
      </c>
      <c r="T18" s="79">
        <f>ROUND((C18^2*PI()/H18)*K18,2)</f>
        <v>0.04</v>
      </c>
    </row>
    <row r="19" spans="1:20" ht="20.100000000000001" customHeight="1">
      <c r="A19" s="74"/>
      <c r="B19" s="75"/>
      <c r="C19" s="80"/>
      <c r="D19" s="27"/>
      <c r="E19" s="27"/>
      <c r="F19" s="76"/>
      <c r="G19" s="76"/>
      <c r="H19" s="76"/>
      <c r="I19" s="76"/>
      <c r="J19" s="76"/>
      <c r="K19" s="76"/>
      <c r="L19" s="76"/>
      <c r="M19" s="76"/>
      <c r="O19" s="76"/>
      <c r="P19" s="76"/>
      <c r="Q19" s="76"/>
      <c r="S19" s="78"/>
      <c r="T19" s="81"/>
    </row>
    <row r="20" spans="1:20" ht="20.100000000000001" customHeight="1">
      <c r="A20" s="71" t="s">
        <v>54</v>
      </c>
      <c r="B20" s="75" t="s">
        <v>55</v>
      </c>
      <c r="C20" s="138">
        <f>N7/1000</f>
        <v>0.5</v>
      </c>
      <c r="D20" s="138"/>
      <c r="E20" s="27" t="s">
        <v>56</v>
      </c>
      <c r="F20" s="138">
        <f>C8/1000</f>
        <v>0.4</v>
      </c>
      <c r="G20" s="138"/>
      <c r="H20" s="76" t="s">
        <v>52</v>
      </c>
      <c r="I20" s="27" t="s">
        <v>49</v>
      </c>
      <c r="J20" s="76" t="s">
        <v>50</v>
      </c>
      <c r="K20" s="76" t="s">
        <v>51</v>
      </c>
      <c r="L20" s="77">
        <v>4</v>
      </c>
      <c r="M20" s="76" t="s">
        <v>57</v>
      </c>
      <c r="N20" s="76" t="s">
        <v>49</v>
      </c>
      <c r="O20" s="139">
        <f>I15/1000</f>
        <v>0.2</v>
      </c>
      <c r="P20" s="139"/>
      <c r="Q20" s="76"/>
      <c r="S20" s="78" t="s">
        <v>53</v>
      </c>
      <c r="T20" s="82">
        <f>ROUND(((C20^2-F20^2)*PI()/L20)*O20,3)</f>
        <v>1.4E-2</v>
      </c>
    </row>
    <row r="21" spans="1:20" ht="20.100000000000001" customHeight="1">
      <c r="A21" s="39"/>
      <c r="B21" s="75"/>
      <c r="C21" s="83"/>
      <c r="D21" s="83"/>
      <c r="E21" s="27"/>
      <c r="F21" s="83"/>
      <c r="G21" s="83"/>
      <c r="H21" s="76"/>
      <c r="I21" s="27"/>
      <c r="J21" s="76"/>
      <c r="K21" s="76"/>
      <c r="L21" s="77"/>
      <c r="M21" s="76"/>
      <c r="N21" s="76"/>
      <c r="O21" s="76"/>
      <c r="P21" s="76"/>
      <c r="Q21" s="76"/>
      <c r="S21" s="78"/>
      <c r="T21" s="82"/>
    </row>
    <row r="22" spans="1:20" ht="20.100000000000001" customHeight="1">
      <c r="A22" s="39"/>
      <c r="B22" s="84" t="s">
        <v>58</v>
      </c>
      <c r="C22" s="83"/>
      <c r="D22" s="83"/>
      <c r="E22" s="27"/>
      <c r="F22" s="83"/>
      <c r="G22" s="83"/>
      <c r="H22" s="76"/>
      <c r="I22" s="27"/>
      <c r="J22" s="76"/>
      <c r="K22" s="76"/>
      <c r="L22" s="77"/>
      <c r="M22" s="76"/>
      <c r="N22" s="76"/>
      <c r="O22" s="76"/>
      <c r="P22" s="76"/>
      <c r="Q22" s="76"/>
      <c r="S22" s="78"/>
      <c r="T22" s="82"/>
    </row>
    <row r="23" spans="1:20" ht="20.100000000000001" customHeight="1">
      <c r="A23" s="39"/>
      <c r="B23" s="75"/>
      <c r="C23" s="141">
        <f>T20</f>
        <v>1.4E-2</v>
      </c>
      <c r="D23" s="141"/>
      <c r="E23" s="27" t="s">
        <v>49</v>
      </c>
      <c r="F23" s="142">
        <v>510</v>
      </c>
      <c r="G23" s="142"/>
      <c r="H23" s="76"/>
      <c r="I23" s="27"/>
      <c r="J23" s="76"/>
      <c r="K23" s="76"/>
      <c r="L23" s="77"/>
      <c r="M23" s="76"/>
      <c r="N23" s="76"/>
      <c r="O23" s="76"/>
      <c r="P23" s="76"/>
      <c r="Q23" s="76"/>
      <c r="S23" s="78" t="s">
        <v>53</v>
      </c>
      <c r="T23" s="85">
        <f>ROUND(C23*F23,3)</f>
        <v>7.14</v>
      </c>
    </row>
    <row r="24" spans="1:20" ht="20.100000000000001" customHeight="1">
      <c r="A24" s="39"/>
      <c r="B24" s="84" t="s">
        <v>59</v>
      </c>
      <c r="C24" s="83"/>
      <c r="D24" s="83"/>
      <c r="E24" s="27"/>
      <c r="F24" s="83"/>
      <c r="G24" s="83"/>
      <c r="H24" s="76"/>
      <c r="I24" s="27"/>
      <c r="J24" s="76"/>
      <c r="K24" s="76"/>
      <c r="L24" s="77"/>
      <c r="M24" s="76"/>
      <c r="N24" s="76"/>
      <c r="O24" s="76"/>
      <c r="P24" s="76"/>
      <c r="Q24" s="76"/>
      <c r="S24" s="78"/>
      <c r="T24" s="82"/>
    </row>
    <row r="25" spans="1:20" ht="20.100000000000001" customHeight="1">
      <c r="A25" s="39"/>
      <c r="B25" s="75"/>
      <c r="C25" s="141">
        <f>T20</f>
        <v>1.4E-2</v>
      </c>
      <c r="D25" s="141"/>
      <c r="E25" s="27" t="s">
        <v>49</v>
      </c>
      <c r="F25" s="138">
        <v>1.1000000000000001</v>
      </c>
      <c r="G25" s="138"/>
      <c r="H25" s="76"/>
      <c r="I25" s="27"/>
      <c r="J25" s="76"/>
      <c r="K25" s="76"/>
      <c r="L25" s="77"/>
      <c r="M25" s="76"/>
      <c r="N25" s="76"/>
      <c r="O25" s="76"/>
      <c r="P25" s="76"/>
      <c r="Q25" s="76"/>
      <c r="S25" s="78" t="s">
        <v>53</v>
      </c>
      <c r="T25" s="82">
        <f>ROUND(C25*F25,3)</f>
        <v>1.4999999999999999E-2</v>
      </c>
    </row>
    <row r="26" spans="1:20" ht="20.100000000000001" customHeight="1">
      <c r="A26" s="74"/>
      <c r="B26" s="75"/>
      <c r="C26" s="80"/>
      <c r="D26" s="27"/>
      <c r="E26" s="27"/>
      <c r="F26" s="76"/>
      <c r="G26" s="76"/>
      <c r="H26" s="76"/>
      <c r="I26" s="76"/>
      <c r="J26" s="76"/>
      <c r="K26" s="76"/>
      <c r="L26" s="76"/>
      <c r="M26" s="76"/>
      <c r="O26" s="76"/>
      <c r="P26" s="76"/>
      <c r="Q26" s="76"/>
      <c r="S26" s="78"/>
      <c r="T26" s="81"/>
    </row>
    <row r="27" spans="1:20" ht="20.100000000000001" customHeight="1">
      <c r="A27" s="71" t="s">
        <v>60</v>
      </c>
      <c r="B27" s="75"/>
      <c r="C27" s="80"/>
      <c r="D27" s="27"/>
      <c r="E27" s="27"/>
      <c r="F27" s="76"/>
      <c r="G27" s="76"/>
      <c r="H27" s="76"/>
      <c r="I27" s="76"/>
      <c r="J27" s="76"/>
      <c r="K27" s="76"/>
      <c r="L27" s="76"/>
      <c r="M27" s="76"/>
      <c r="O27" s="76"/>
      <c r="P27" s="76"/>
      <c r="Q27" s="76"/>
      <c r="S27" s="78"/>
      <c r="T27" s="81"/>
    </row>
    <row r="28" spans="1:20" ht="20.100000000000001" customHeight="1">
      <c r="A28" s="39" t="s">
        <v>61</v>
      </c>
      <c r="B28" s="75" t="s">
        <v>55</v>
      </c>
      <c r="C28" s="138">
        <f>N7/1000</f>
        <v>0.5</v>
      </c>
      <c r="D28" s="138"/>
      <c r="E28" s="27" t="s">
        <v>56</v>
      </c>
      <c r="F28" s="138">
        <f>C8/1000</f>
        <v>0.4</v>
      </c>
      <c r="G28" s="138"/>
      <c r="H28" s="76" t="s">
        <v>52</v>
      </c>
      <c r="I28" s="27" t="s">
        <v>49</v>
      </c>
      <c r="J28" s="76" t="s">
        <v>50</v>
      </c>
      <c r="K28" s="76" t="s">
        <v>51</v>
      </c>
      <c r="L28" s="77">
        <v>4</v>
      </c>
      <c r="M28" s="76" t="s">
        <v>57</v>
      </c>
      <c r="N28" s="76" t="s">
        <v>49</v>
      </c>
      <c r="O28" s="140">
        <v>2</v>
      </c>
      <c r="P28" s="140"/>
      <c r="Q28" s="76"/>
      <c r="S28" s="78" t="s">
        <v>53</v>
      </c>
      <c r="T28" s="81">
        <f>ROUND(((C28^2-F28^2)*PI()/L28)*O28,3)</f>
        <v>0.14099999999999999</v>
      </c>
    </row>
    <row r="29" spans="1:20" ht="20.100000000000001" customHeight="1">
      <c r="A29" s="74"/>
      <c r="B29" s="75"/>
      <c r="C29" s="80"/>
      <c r="D29" s="27"/>
      <c r="E29" s="27"/>
      <c r="F29" s="76"/>
      <c r="G29" s="76"/>
      <c r="H29" s="76"/>
      <c r="I29" s="76"/>
      <c r="J29" s="76"/>
      <c r="K29" s="76"/>
      <c r="L29" s="76"/>
      <c r="M29" s="76"/>
      <c r="O29" s="76"/>
      <c r="P29" s="76"/>
      <c r="Q29" s="76"/>
      <c r="S29" s="78"/>
      <c r="T29" s="81"/>
    </row>
    <row r="30" spans="1:20" ht="20.100000000000001" customHeight="1">
      <c r="A30" s="74"/>
      <c r="B30" s="75"/>
      <c r="C30" s="80"/>
      <c r="D30" s="27"/>
      <c r="E30" s="27"/>
      <c r="F30" s="76"/>
      <c r="G30" s="76"/>
      <c r="H30" s="76"/>
      <c r="I30" s="76"/>
      <c r="J30" s="76"/>
      <c r="K30" s="76"/>
      <c r="L30" s="76"/>
      <c r="M30" s="76"/>
      <c r="O30" s="76"/>
      <c r="P30" s="76"/>
      <c r="Q30" s="76"/>
      <c r="S30" s="78"/>
      <c r="T30" s="81"/>
    </row>
    <row r="31" spans="1:20" ht="20.100000000000001" customHeight="1">
      <c r="A31" s="74"/>
      <c r="B31" s="75"/>
      <c r="C31" s="80"/>
      <c r="D31" s="27"/>
      <c r="E31" s="27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S31" s="78"/>
      <c r="T31" s="81"/>
    </row>
    <row r="32" spans="1:20" ht="20.100000000000001" customHeight="1">
      <c r="A32" s="74"/>
      <c r="B32" s="75"/>
      <c r="C32" s="80"/>
      <c r="D32" s="27"/>
      <c r="E32" s="27"/>
      <c r="F32" s="76"/>
      <c r="G32" s="76"/>
      <c r="H32" s="76"/>
      <c r="I32" s="76"/>
      <c r="J32" s="76"/>
      <c r="K32" s="76"/>
      <c r="L32" s="76"/>
      <c r="M32" s="76"/>
      <c r="O32" s="76"/>
      <c r="P32" s="76"/>
      <c r="Q32" s="76"/>
      <c r="S32" s="78"/>
      <c r="T32" s="81"/>
    </row>
    <row r="33" spans="1:20" ht="24.95" customHeight="1">
      <c r="A33" s="86"/>
      <c r="B33" s="87"/>
      <c r="C33" s="88"/>
      <c r="D33" s="89"/>
      <c r="E33" s="89"/>
      <c r="F33" s="90"/>
      <c r="G33" s="90"/>
      <c r="H33" s="90"/>
      <c r="I33" s="90"/>
      <c r="J33" s="90"/>
      <c r="K33" s="90"/>
      <c r="L33" s="90"/>
      <c r="M33" s="90"/>
      <c r="N33" s="91"/>
      <c r="O33" s="90"/>
      <c r="P33" s="90"/>
      <c r="Q33" s="90"/>
      <c r="R33" s="91"/>
      <c r="S33" s="92"/>
      <c r="T33" s="93"/>
    </row>
  </sheetData>
  <mergeCells count="16">
    <mergeCell ref="B1:S1"/>
    <mergeCell ref="N7:N11"/>
    <mergeCell ref="C8:C10"/>
    <mergeCell ref="I15:J15"/>
    <mergeCell ref="C18:D18"/>
    <mergeCell ref="K18:L18"/>
    <mergeCell ref="C28:D28"/>
    <mergeCell ref="F28:G28"/>
    <mergeCell ref="O28:P28"/>
    <mergeCell ref="C20:D20"/>
    <mergeCell ref="F20:G20"/>
    <mergeCell ref="O20:P20"/>
    <mergeCell ref="C23:D23"/>
    <mergeCell ref="F23:G23"/>
    <mergeCell ref="C25:D25"/>
    <mergeCell ref="F25:G25"/>
  </mergeCells>
  <phoneticPr fontId="32" type="noConversion"/>
  <printOptions horizontalCentered="1"/>
  <pageMargins left="0.47244094488188981" right="0.39370078740157483" top="1.1499999999999999" bottom="0.54" header="0.83" footer="0.39370078740157483"/>
  <pageSetup paperSize="9" orientation="portrait" r:id="rId1"/>
  <headerFooter alignWithMargins="0">
    <oddHeader>&amp;C&amp;"돋움,굵게"&amp;13기존맨홀접합 단위수량 산출서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3"/>
  <sheetViews>
    <sheetView view="pageBreakPreview" zoomScale="130" zoomScaleSheetLayoutView="130" workbookViewId="0">
      <pane ySplit="1" topLeftCell="A3" activePane="bottomLeft" state="frozen"/>
      <selection pane="bottomLeft" activeCell="O22" sqref="O22"/>
    </sheetView>
  </sheetViews>
  <sheetFormatPr defaultColWidth="6.21875" defaultRowHeight="11.25"/>
  <cols>
    <col min="1" max="1" width="12.21875" style="161" customWidth="1"/>
    <col min="2" max="2" width="6.77734375" style="161" customWidth="1"/>
    <col min="3" max="19" width="3" style="161" customWidth="1"/>
    <col min="20" max="20" width="8.6640625" style="161" customWidth="1"/>
    <col min="21" max="21" width="10.21875" style="161" customWidth="1"/>
    <col min="22" max="22" width="9.21875" style="161" customWidth="1"/>
    <col min="23" max="16384" width="6.21875" style="161"/>
  </cols>
  <sheetData>
    <row r="1" spans="1:22" ht="24.95" customHeight="1">
      <c r="A1" s="154" t="s">
        <v>40</v>
      </c>
      <c r="B1" s="155" t="s">
        <v>41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8" t="s">
        <v>42</v>
      </c>
      <c r="U1" s="159">
        <f>이토조서!K2</f>
        <v>400</v>
      </c>
      <c r="V1" s="160">
        <v>250</v>
      </c>
    </row>
    <row r="2" spans="1:22" ht="20.100000000000001" customHeight="1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166" t="s">
        <v>43</v>
      </c>
      <c r="U2" s="167" t="str">
        <f>CONCATENATE("D",U1,", T=",V1)</f>
        <v>D400, T=250</v>
      </c>
      <c r="V2" s="168"/>
    </row>
    <row r="3" spans="1:22" ht="20.100000000000001" customHeight="1">
      <c r="A3" s="162"/>
      <c r="B3" s="169" t="str">
        <f>"   ※ "&amp;J4&amp;" : D"&amp;C8&amp;" X T"&amp;I15&amp;"천공"</f>
        <v xml:space="preserve">   ※ 기존 구조물 : D400 X T250천공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  <c r="T3" s="166"/>
    </row>
    <row r="4" spans="1:22" ht="20.100000000000001" customHeight="1">
      <c r="A4" s="162"/>
      <c r="B4" s="163"/>
      <c r="C4" s="164"/>
      <c r="D4" s="164"/>
      <c r="E4" s="164"/>
      <c r="F4" s="164"/>
      <c r="G4" s="164"/>
      <c r="H4" s="164"/>
      <c r="I4" s="164"/>
      <c r="J4" s="170" t="s">
        <v>44</v>
      </c>
      <c r="K4" s="164"/>
      <c r="L4" s="164"/>
      <c r="M4" s="164"/>
      <c r="N4" s="164"/>
      <c r="O4" s="164"/>
      <c r="P4" s="164"/>
      <c r="Q4" s="164"/>
      <c r="R4" s="164"/>
      <c r="S4" s="165"/>
      <c r="T4" s="166"/>
    </row>
    <row r="5" spans="1:22" ht="20.100000000000001" customHeight="1">
      <c r="A5" s="162"/>
      <c r="B5" s="163"/>
      <c r="C5" s="164"/>
      <c r="D5" s="164"/>
      <c r="E5" s="164"/>
      <c r="F5" s="164"/>
      <c r="G5" s="171" t="s">
        <v>45</v>
      </c>
      <c r="H5" s="164"/>
      <c r="I5" s="226"/>
      <c r="J5" s="227"/>
      <c r="K5" s="164"/>
      <c r="L5" s="164"/>
      <c r="M5" s="164"/>
      <c r="N5" s="164"/>
      <c r="O5" s="164"/>
      <c r="P5" s="164"/>
      <c r="Q5" s="164"/>
      <c r="R5" s="164"/>
      <c r="S5" s="165"/>
      <c r="T5" s="166"/>
    </row>
    <row r="6" spans="1:22" ht="20.100000000000001" customHeight="1">
      <c r="A6" s="162"/>
      <c r="B6" s="163"/>
      <c r="C6" s="164"/>
      <c r="D6" s="164"/>
      <c r="E6" s="164"/>
      <c r="F6" s="164"/>
      <c r="G6" s="164"/>
      <c r="H6" s="164"/>
      <c r="I6" s="228"/>
      <c r="J6" s="229"/>
      <c r="K6" s="164"/>
      <c r="L6" s="164"/>
      <c r="M6" s="164"/>
      <c r="N6" s="164"/>
      <c r="O6" s="164"/>
      <c r="P6" s="164"/>
      <c r="Q6" s="164"/>
      <c r="R6" s="164"/>
      <c r="S6" s="165"/>
      <c r="T6" s="166"/>
    </row>
    <row r="7" spans="1:22" ht="20.100000000000001" customHeight="1">
      <c r="A7" s="162"/>
      <c r="B7" s="163"/>
      <c r="C7" s="164"/>
      <c r="D7" s="164"/>
      <c r="E7" s="164"/>
      <c r="F7" s="164"/>
      <c r="G7" s="164"/>
      <c r="H7" s="164"/>
      <c r="I7" s="175"/>
      <c r="J7" s="176"/>
      <c r="K7" s="164"/>
      <c r="L7" s="176"/>
      <c r="M7" s="177">
        <v>50</v>
      </c>
      <c r="N7" s="178">
        <f>C8+M7+M11</f>
        <v>500</v>
      </c>
      <c r="O7" s="164"/>
      <c r="P7" s="164"/>
      <c r="Q7" s="164"/>
      <c r="R7" s="164"/>
      <c r="S7" s="165"/>
      <c r="T7" s="166"/>
    </row>
    <row r="8" spans="1:22" ht="20.100000000000001" customHeight="1">
      <c r="A8" s="162"/>
      <c r="B8" s="163"/>
      <c r="C8" s="179">
        <f>U1</f>
        <v>400</v>
      </c>
      <c r="D8" s="180"/>
      <c r="E8" s="164"/>
      <c r="F8" s="181"/>
      <c r="G8" s="182"/>
      <c r="H8" s="182"/>
      <c r="I8" s="182"/>
      <c r="J8" s="183"/>
      <c r="K8" s="164"/>
      <c r="L8" s="184"/>
      <c r="M8" s="164"/>
      <c r="N8" s="185"/>
      <c r="O8" s="164"/>
      <c r="P8" s="164"/>
      <c r="Q8" s="164"/>
      <c r="R8" s="164"/>
      <c r="S8" s="165"/>
      <c r="T8" s="166"/>
    </row>
    <row r="9" spans="1:22" ht="20.100000000000001" customHeight="1">
      <c r="A9" s="162"/>
      <c r="B9" s="163"/>
      <c r="C9" s="185"/>
      <c r="D9" s="172"/>
      <c r="E9" s="164"/>
      <c r="F9" s="186"/>
      <c r="G9" s="187"/>
      <c r="H9" s="187"/>
      <c r="I9" s="187"/>
      <c r="J9" s="188"/>
      <c r="K9" s="164"/>
      <c r="L9" s="164"/>
      <c r="M9" s="164"/>
      <c r="N9" s="185"/>
      <c r="O9" s="164"/>
      <c r="P9" s="164"/>
      <c r="Q9" s="164"/>
      <c r="R9" s="164"/>
      <c r="S9" s="165"/>
      <c r="T9" s="166"/>
    </row>
    <row r="10" spans="1:22" ht="20.100000000000001" customHeight="1">
      <c r="A10" s="162"/>
      <c r="B10" s="163"/>
      <c r="C10" s="185"/>
      <c r="D10" s="173"/>
      <c r="E10" s="164"/>
      <c r="F10" s="189"/>
      <c r="G10" s="190"/>
      <c r="H10" s="190"/>
      <c r="I10" s="190"/>
      <c r="J10" s="191"/>
      <c r="K10" s="164"/>
      <c r="L10" s="192"/>
      <c r="M10" s="164"/>
      <c r="N10" s="185"/>
      <c r="O10" s="164"/>
      <c r="P10" s="164"/>
      <c r="Q10" s="164"/>
      <c r="R10" s="164"/>
      <c r="S10" s="165"/>
      <c r="T10" s="166"/>
    </row>
    <row r="11" spans="1:22" ht="20.100000000000001" customHeight="1">
      <c r="A11" s="162"/>
      <c r="B11" s="163"/>
      <c r="C11" s="164"/>
      <c r="D11" s="164"/>
      <c r="E11" s="164"/>
      <c r="F11" s="164"/>
      <c r="G11" s="164"/>
      <c r="H11" s="164"/>
      <c r="I11" s="175"/>
      <c r="J11" s="176"/>
      <c r="K11" s="164"/>
      <c r="L11" s="174"/>
      <c r="M11" s="177">
        <f>M7</f>
        <v>50</v>
      </c>
      <c r="N11" s="193"/>
      <c r="O11" s="164"/>
      <c r="P11" s="164"/>
      <c r="Q11" s="164"/>
      <c r="R11" s="164"/>
      <c r="S11" s="165"/>
      <c r="T11" s="166"/>
    </row>
    <row r="12" spans="1:22" ht="20.100000000000001" customHeight="1">
      <c r="A12" s="162"/>
      <c r="B12" s="163"/>
      <c r="C12" s="164"/>
      <c r="D12" s="164"/>
      <c r="E12" s="164"/>
      <c r="F12" s="164"/>
      <c r="G12" s="164"/>
      <c r="H12" s="164"/>
      <c r="I12" s="230"/>
      <c r="J12" s="231"/>
      <c r="K12" s="164"/>
      <c r="L12" s="164"/>
      <c r="M12" s="164"/>
      <c r="N12" s="164"/>
      <c r="O12" s="164"/>
      <c r="P12" s="164"/>
      <c r="Q12" s="164"/>
      <c r="R12" s="164"/>
      <c r="S12" s="165"/>
      <c r="T12" s="166"/>
    </row>
    <row r="13" spans="1:22" ht="20.100000000000001" customHeight="1">
      <c r="A13" s="162"/>
      <c r="B13" s="163"/>
      <c r="C13" s="164"/>
      <c r="D13" s="164"/>
      <c r="E13" s="164"/>
      <c r="F13" s="164"/>
      <c r="G13" s="164"/>
      <c r="H13" s="164"/>
      <c r="I13" s="226"/>
      <c r="J13" s="227"/>
      <c r="K13" s="164"/>
      <c r="L13" s="164"/>
      <c r="M13" s="164"/>
      <c r="N13" s="164"/>
      <c r="O13" s="164"/>
      <c r="P13" s="164"/>
      <c r="Q13" s="164"/>
      <c r="R13" s="164"/>
      <c r="S13" s="165"/>
      <c r="T13" s="166"/>
    </row>
    <row r="14" spans="1:22" ht="20.100000000000001" customHeight="1">
      <c r="A14" s="162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66"/>
    </row>
    <row r="15" spans="1:22" ht="20.100000000000001" customHeight="1">
      <c r="A15" s="162"/>
      <c r="B15" s="163"/>
      <c r="C15" s="164"/>
      <c r="D15" s="164"/>
      <c r="E15" s="164"/>
      <c r="F15" s="164"/>
      <c r="G15" s="164"/>
      <c r="H15" s="164"/>
      <c r="I15" s="194">
        <f>V1</f>
        <v>250</v>
      </c>
      <c r="J15" s="195"/>
      <c r="K15" s="164"/>
      <c r="L15" s="164"/>
      <c r="M15" s="164"/>
      <c r="N15" s="164"/>
      <c r="O15" s="164"/>
      <c r="P15" s="164"/>
      <c r="Q15" s="164"/>
      <c r="R15" s="164"/>
      <c r="S15" s="165"/>
      <c r="T15" s="166"/>
    </row>
    <row r="16" spans="1:22" ht="20.100000000000001" customHeight="1">
      <c r="A16" s="162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166"/>
    </row>
    <row r="17" spans="1:20" ht="20.100000000000001" customHeight="1">
      <c r="A17" s="196" t="s">
        <v>46</v>
      </c>
      <c r="B17" s="197"/>
      <c r="C17" s="198" t="s">
        <v>47</v>
      </c>
      <c r="D17" s="199"/>
      <c r="E17" s="199"/>
      <c r="F17" s="199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166"/>
    </row>
    <row r="18" spans="1:20" ht="20.100000000000001" customHeight="1">
      <c r="A18" s="200"/>
      <c r="B18" s="201" t="s">
        <v>48</v>
      </c>
      <c r="C18" s="202">
        <f>N7/1000</f>
        <v>0.5</v>
      </c>
      <c r="D18" s="202"/>
      <c r="E18" s="203" t="s">
        <v>49</v>
      </c>
      <c r="F18" s="204" t="s">
        <v>50</v>
      </c>
      <c r="G18" s="204" t="s">
        <v>51</v>
      </c>
      <c r="H18" s="205">
        <v>4</v>
      </c>
      <c r="I18" s="204" t="s">
        <v>52</v>
      </c>
      <c r="J18" s="204" t="s">
        <v>49</v>
      </c>
      <c r="K18" s="206">
        <f>I15/1000</f>
        <v>0.25</v>
      </c>
      <c r="L18" s="206"/>
      <c r="M18" s="204"/>
      <c r="O18" s="204"/>
      <c r="P18" s="204"/>
      <c r="Q18" s="204"/>
      <c r="S18" s="207" t="s">
        <v>53</v>
      </c>
      <c r="T18" s="208">
        <f>ROUND((C18^2*PI()/H18)*K18,2)</f>
        <v>0.05</v>
      </c>
    </row>
    <row r="19" spans="1:20" ht="20.100000000000001" customHeight="1">
      <c r="A19" s="200"/>
      <c r="B19" s="201"/>
      <c r="C19" s="209"/>
      <c r="D19" s="203"/>
      <c r="E19" s="203"/>
      <c r="F19" s="204"/>
      <c r="G19" s="204"/>
      <c r="H19" s="204"/>
      <c r="I19" s="204"/>
      <c r="J19" s="204"/>
      <c r="K19" s="204"/>
      <c r="L19" s="204"/>
      <c r="M19" s="204"/>
      <c r="O19" s="204"/>
      <c r="P19" s="204"/>
      <c r="Q19" s="204"/>
      <c r="S19" s="207"/>
      <c r="T19" s="210"/>
    </row>
    <row r="20" spans="1:20" ht="20.100000000000001" customHeight="1">
      <c r="A20" s="196" t="s">
        <v>54</v>
      </c>
      <c r="B20" s="201" t="s">
        <v>55</v>
      </c>
      <c r="C20" s="202">
        <f>N7/1000</f>
        <v>0.5</v>
      </c>
      <c r="D20" s="202"/>
      <c r="E20" s="203" t="s">
        <v>56</v>
      </c>
      <c r="F20" s="202">
        <f>C8/1000</f>
        <v>0.4</v>
      </c>
      <c r="G20" s="202"/>
      <c r="H20" s="204" t="s">
        <v>52</v>
      </c>
      <c r="I20" s="203" t="s">
        <v>49</v>
      </c>
      <c r="J20" s="204" t="s">
        <v>50</v>
      </c>
      <c r="K20" s="204" t="s">
        <v>51</v>
      </c>
      <c r="L20" s="205">
        <v>4</v>
      </c>
      <c r="M20" s="204" t="s">
        <v>57</v>
      </c>
      <c r="N20" s="204" t="s">
        <v>49</v>
      </c>
      <c r="O20" s="206">
        <f>I15/1000</f>
        <v>0.25</v>
      </c>
      <c r="P20" s="206"/>
      <c r="Q20" s="204"/>
      <c r="S20" s="207" t="s">
        <v>53</v>
      </c>
      <c r="T20" s="211">
        <f>ROUND(((C20^2-F20^2)*PI()/L20)*O20,3)</f>
        <v>1.7999999999999999E-2</v>
      </c>
    </row>
    <row r="21" spans="1:20" ht="20.100000000000001" customHeight="1">
      <c r="A21" s="162"/>
      <c r="B21" s="201"/>
      <c r="C21" s="212"/>
      <c r="D21" s="212"/>
      <c r="E21" s="203"/>
      <c r="F21" s="212"/>
      <c r="G21" s="212"/>
      <c r="H21" s="204"/>
      <c r="I21" s="203"/>
      <c r="J21" s="204"/>
      <c r="K21" s="204"/>
      <c r="L21" s="205"/>
      <c r="M21" s="204"/>
      <c r="N21" s="204"/>
      <c r="O21" s="204"/>
      <c r="P21" s="204"/>
      <c r="Q21" s="204"/>
      <c r="S21" s="207"/>
      <c r="T21" s="211"/>
    </row>
    <row r="22" spans="1:20" ht="20.100000000000001" customHeight="1">
      <c r="A22" s="162"/>
      <c r="B22" s="213" t="s">
        <v>58</v>
      </c>
      <c r="C22" s="212"/>
      <c r="D22" s="212"/>
      <c r="E22" s="203"/>
      <c r="F22" s="212"/>
      <c r="G22" s="212"/>
      <c r="H22" s="204"/>
      <c r="I22" s="203"/>
      <c r="J22" s="204"/>
      <c r="K22" s="204"/>
      <c r="L22" s="205"/>
      <c r="M22" s="204"/>
      <c r="N22" s="204"/>
      <c r="O22" s="204"/>
      <c r="P22" s="204"/>
      <c r="Q22" s="204"/>
      <c r="S22" s="207"/>
      <c r="T22" s="211"/>
    </row>
    <row r="23" spans="1:20" ht="20.100000000000001" customHeight="1">
      <c r="A23" s="162"/>
      <c r="B23" s="201"/>
      <c r="C23" s="214">
        <f>T20</f>
        <v>1.7999999999999999E-2</v>
      </c>
      <c r="D23" s="214"/>
      <c r="E23" s="203" t="s">
        <v>49</v>
      </c>
      <c r="F23" s="215">
        <v>510</v>
      </c>
      <c r="G23" s="215"/>
      <c r="H23" s="204"/>
      <c r="I23" s="203"/>
      <c r="J23" s="204"/>
      <c r="K23" s="204"/>
      <c r="L23" s="205"/>
      <c r="M23" s="204"/>
      <c r="N23" s="204"/>
      <c r="O23" s="204"/>
      <c r="P23" s="204"/>
      <c r="Q23" s="204"/>
      <c r="S23" s="207" t="s">
        <v>53</v>
      </c>
      <c r="T23" s="216">
        <f>ROUND(C23*F23,3)</f>
        <v>9.18</v>
      </c>
    </row>
    <row r="24" spans="1:20" ht="20.100000000000001" customHeight="1">
      <c r="A24" s="162"/>
      <c r="B24" s="213" t="s">
        <v>59</v>
      </c>
      <c r="C24" s="212"/>
      <c r="D24" s="212"/>
      <c r="E24" s="203"/>
      <c r="F24" s="212"/>
      <c r="G24" s="212"/>
      <c r="H24" s="204"/>
      <c r="I24" s="203"/>
      <c r="J24" s="204"/>
      <c r="K24" s="204"/>
      <c r="L24" s="205"/>
      <c r="M24" s="204"/>
      <c r="N24" s="204"/>
      <c r="O24" s="204"/>
      <c r="P24" s="204"/>
      <c r="Q24" s="204"/>
      <c r="S24" s="207"/>
      <c r="T24" s="211"/>
    </row>
    <row r="25" spans="1:20" ht="20.100000000000001" customHeight="1">
      <c r="A25" s="162"/>
      <c r="B25" s="201"/>
      <c r="C25" s="214">
        <f>T20</f>
        <v>1.7999999999999999E-2</v>
      </c>
      <c r="D25" s="214"/>
      <c r="E25" s="203" t="s">
        <v>49</v>
      </c>
      <c r="F25" s="202">
        <v>1.1000000000000001</v>
      </c>
      <c r="G25" s="202"/>
      <c r="H25" s="204"/>
      <c r="I25" s="203"/>
      <c r="J25" s="204"/>
      <c r="K25" s="204"/>
      <c r="L25" s="205"/>
      <c r="M25" s="204"/>
      <c r="N25" s="204"/>
      <c r="O25" s="204"/>
      <c r="P25" s="204"/>
      <c r="Q25" s="204"/>
      <c r="S25" s="207" t="s">
        <v>53</v>
      </c>
      <c r="T25" s="211">
        <f>ROUND(C25*F25,3)</f>
        <v>0.02</v>
      </c>
    </row>
    <row r="26" spans="1:20" ht="20.100000000000001" customHeight="1">
      <c r="A26" s="200"/>
      <c r="B26" s="201"/>
      <c r="C26" s="209"/>
      <c r="D26" s="203"/>
      <c r="E26" s="203"/>
      <c r="F26" s="204"/>
      <c r="G26" s="204"/>
      <c r="H26" s="204"/>
      <c r="I26" s="204"/>
      <c r="J26" s="204"/>
      <c r="K26" s="204"/>
      <c r="L26" s="204"/>
      <c r="M26" s="204"/>
      <c r="O26" s="204"/>
      <c r="P26" s="204"/>
      <c r="Q26" s="204"/>
      <c r="S26" s="207"/>
      <c r="T26" s="210"/>
    </row>
    <row r="27" spans="1:20" ht="20.100000000000001" customHeight="1">
      <c r="A27" s="196" t="s">
        <v>60</v>
      </c>
      <c r="B27" s="201"/>
      <c r="C27" s="209"/>
      <c r="D27" s="203"/>
      <c r="E27" s="203"/>
      <c r="F27" s="204"/>
      <c r="G27" s="204"/>
      <c r="H27" s="204"/>
      <c r="I27" s="204"/>
      <c r="J27" s="204"/>
      <c r="K27" s="204"/>
      <c r="L27" s="204"/>
      <c r="M27" s="204"/>
      <c r="O27" s="204"/>
      <c r="P27" s="204"/>
      <c r="Q27" s="204"/>
      <c r="S27" s="207"/>
      <c r="T27" s="210"/>
    </row>
    <row r="28" spans="1:20" ht="20.100000000000001" customHeight="1">
      <c r="A28" s="162" t="s">
        <v>61</v>
      </c>
      <c r="B28" s="201" t="s">
        <v>55</v>
      </c>
      <c r="C28" s="202">
        <f>N7/1000</f>
        <v>0.5</v>
      </c>
      <c r="D28" s="202"/>
      <c r="E28" s="203" t="s">
        <v>56</v>
      </c>
      <c r="F28" s="202">
        <f>C8/1000</f>
        <v>0.4</v>
      </c>
      <c r="G28" s="202"/>
      <c r="H28" s="204" t="s">
        <v>52</v>
      </c>
      <c r="I28" s="203" t="s">
        <v>49</v>
      </c>
      <c r="J28" s="204" t="s">
        <v>50</v>
      </c>
      <c r="K28" s="204" t="s">
        <v>51</v>
      </c>
      <c r="L28" s="205">
        <v>4</v>
      </c>
      <c r="M28" s="204" t="s">
        <v>57</v>
      </c>
      <c r="N28" s="204" t="s">
        <v>49</v>
      </c>
      <c r="O28" s="217">
        <v>2</v>
      </c>
      <c r="P28" s="217"/>
      <c r="Q28" s="204"/>
      <c r="S28" s="207" t="s">
        <v>53</v>
      </c>
      <c r="T28" s="210">
        <f>ROUND(((C28^2-F28^2)*PI()/L28)*O28,3)</f>
        <v>0.14099999999999999</v>
      </c>
    </row>
    <row r="29" spans="1:20" ht="20.100000000000001" customHeight="1">
      <c r="A29" s="200"/>
      <c r="B29" s="201"/>
      <c r="C29" s="209"/>
      <c r="D29" s="203"/>
      <c r="E29" s="203"/>
      <c r="F29" s="204"/>
      <c r="G29" s="204"/>
      <c r="H29" s="204"/>
      <c r="I29" s="204"/>
      <c r="J29" s="204"/>
      <c r="K29" s="204"/>
      <c r="L29" s="204"/>
      <c r="M29" s="204"/>
      <c r="O29" s="204"/>
      <c r="P29" s="204"/>
      <c r="Q29" s="204"/>
      <c r="S29" s="207"/>
      <c r="T29" s="210"/>
    </row>
    <row r="30" spans="1:20" ht="20.100000000000001" customHeight="1">
      <c r="A30" s="200"/>
      <c r="B30" s="201"/>
      <c r="C30" s="209"/>
      <c r="D30" s="203"/>
      <c r="E30" s="203"/>
      <c r="F30" s="204"/>
      <c r="G30" s="204"/>
      <c r="H30" s="204"/>
      <c r="I30" s="204"/>
      <c r="J30" s="204"/>
      <c r="K30" s="204"/>
      <c r="L30" s="204"/>
      <c r="M30" s="204"/>
      <c r="O30" s="204"/>
      <c r="P30" s="204"/>
      <c r="Q30" s="204"/>
      <c r="S30" s="207"/>
      <c r="T30" s="210"/>
    </row>
    <row r="31" spans="1:20" ht="20.100000000000001" customHeight="1">
      <c r="A31" s="200"/>
      <c r="B31" s="201"/>
      <c r="C31" s="209"/>
      <c r="D31" s="203"/>
      <c r="E31" s="203"/>
      <c r="F31" s="204"/>
      <c r="G31" s="204"/>
      <c r="H31" s="204"/>
      <c r="I31" s="204"/>
      <c r="J31" s="204"/>
      <c r="K31" s="204"/>
      <c r="L31" s="204"/>
      <c r="M31" s="204"/>
      <c r="O31" s="204"/>
      <c r="P31" s="204"/>
      <c r="Q31" s="204"/>
      <c r="S31" s="207"/>
      <c r="T31" s="210"/>
    </row>
    <row r="32" spans="1:20" ht="20.100000000000001" customHeight="1">
      <c r="A32" s="200"/>
      <c r="B32" s="201"/>
      <c r="C32" s="209"/>
      <c r="D32" s="203"/>
      <c r="E32" s="203"/>
      <c r="F32" s="204"/>
      <c r="G32" s="204"/>
      <c r="H32" s="204"/>
      <c r="I32" s="204"/>
      <c r="J32" s="204"/>
      <c r="K32" s="204"/>
      <c r="L32" s="204"/>
      <c r="M32" s="204"/>
      <c r="O32" s="204"/>
      <c r="P32" s="204"/>
      <c r="Q32" s="204"/>
      <c r="S32" s="207"/>
      <c r="T32" s="210"/>
    </row>
    <row r="33" spans="1:20" ht="24.95" customHeight="1">
      <c r="A33" s="218"/>
      <c r="B33" s="219"/>
      <c r="C33" s="220"/>
      <c r="D33" s="221"/>
      <c r="E33" s="221"/>
      <c r="F33" s="222"/>
      <c r="G33" s="222"/>
      <c r="H33" s="222"/>
      <c r="I33" s="222"/>
      <c r="J33" s="222"/>
      <c r="K33" s="222"/>
      <c r="L33" s="222"/>
      <c r="M33" s="222"/>
      <c r="N33" s="223"/>
      <c r="O33" s="222"/>
      <c r="P33" s="222"/>
      <c r="Q33" s="222"/>
      <c r="R33" s="223"/>
      <c r="S33" s="224"/>
      <c r="T33" s="225"/>
    </row>
  </sheetData>
  <mergeCells count="16">
    <mergeCell ref="C28:D28"/>
    <mergeCell ref="F28:G28"/>
    <mergeCell ref="O28:P28"/>
    <mergeCell ref="C20:D20"/>
    <mergeCell ref="F20:G20"/>
    <mergeCell ref="O20:P20"/>
    <mergeCell ref="C23:D23"/>
    <mergeCell ref="F23:G23"/>
    <mergeCell ref="C25:D25"/>
    <mergeCell ref="F25:G25"/>
    <mergeCell ref="B1:S1"/>
    <mergeCell ref="N7:N11"/>
    <mergeCell ref="C8:C10"/>
    <mergeCell ref="I15:J15"/>
    <mergeCell ref="C18:D18"/>
    <mergeCell ref="K18:L18"/>
  </mergeCells>
  <phoneticPr fontId="32" type="noConversion"/>
  <printOptions horizontalCentered="1"/>
  <pageMargins left="0.47244094488188981" right="0.39370078740157483" top="1.1499999999999999" bottom="0.54" header="0.83" footer="0.39370078740157483"/>
  <pageSetup paperSize="9" orientation="portrait" r:id="rId1"/>
  <headerFooter alignWithMargins="0">
    <oddHeader>&amp;C&amp;"돋움,굵게"&amp;13기존맨홀접합 단위수량 산출서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FFFF00"/>
  </sheetPr>
  <dimension ref="A1:L39"/>
  <sheetViews>
    <sheetView view="pageBreakPreview" zoomScale="115" zoomScaleSheetLayoutView="115" workbookViewId="0">
      <pane ySplit="3" topLeftCell="A13" activePane="bottomLeft" state="frozen"/>
      <selection activeCell="O27" sqref="O27"/>
      <selection pane="bottomLeft" activeCell="E20" sqref="E20"/>
    </sheetView>
  </sheetViews>
  <sheetFormatPr defaultColWidth="6.21875" defaultRowHeight="12" outlineLevelCol="1"/>
  <cols>
    <col min="1" max="1" width="4.77734375" style="1" customWidth="1"/>
    <col min="2" max="2" width="8.77734375" style="1" customWidth="1"/>
    <col min="3" max="3" width="17.21875" style="1" customWidth="1"/>
    <col min="4" max="4" width="7.33203125" style="1" customWidth="1"/>
    <col min="5" max="5" width="8.6640625" style="1" customWidth="1"/>
    <col min="6" max="6" width="15.21875" style="1" customWidth="1"/>
    <col min="7" max="7" width="11.109375" style="1" customWidth="1"/>
    <col min="8" max="8" width="8" style="1" customWidth="1"/>
    <col min="9" max="9" width="8.109375" style="4" hidden="1" customWidth="1" outlineLevel="1"/>
    <col min="10" max="10" width="8.5546875" style="1" hidden="1" customWidth="1" outlineLevel="1"/>
    <col min="11" max="11" width="8.88671875" style="1" hidden="1" customWidth="1" outlineLevel="1"/>
    <col min="12" max="12" width="6.21875" style="1" collapsed="1"/>
    <col min="13" max="16384" width="6.21875" style="1"/>
  </cols>
  <sheetData>
    <row r="1" spans="1:11" ht="30" customHeight="1">
      <c r="B1" s="2" t="s">
        <v>16</v>
      </c>
      <c r="C1" s="3"/>
      <c r="D1" s="3"/>
      <c r="E1" s="3"/>
      <c r="F1" s="3"/>
      <c r="G1" s="3"/>
      <c r="H1" s="3"/>
      <c r="I1" s="20">
        <v>26</v>
      </c>
      <c r="J1" s="109" t="str">
        <f>IF(I1=I2,"OK","NG")</f>
        <v>OK</v>
      </c>
      <c r="K1" s="112" t="s">
        <v>10</v>
      </c>
    </row>
    <row r="2" spans="1:11" ht="20.100000000000001" customHeight="1">
      <c r="B2" s="147" t="s">
        <v>8</v>
      </c>
      <c r="C2" s="149" t="s">
        <v>9</v>
      </c>
      <c r="D2" s="147" t="s">
        <v>10</v>
      </c>
      <c r="E2" s="146" t="s">
        <v>15</v>
      </c>
      <c r="F2" s="146"/>
      <c r="G2" s="146"/>
      <c r="H2" s="146" t="s">
        <v>11</v>
      </c>
      <c r="I2" s="5">
        <f>COUNT(I4:I30)</f>
        <v>26</v>
      </c>
      <c r="K2" s="113">
        <v>400</v>
      </c>
    </row>
    <row r="3" spans="1:11" ht="20.100000000000001" customHeight="1">
      <c r="B3" s="148"/>
      <c r="C3" s="150"/>
      <c r="D3" s="151"/>
      <c r="E3" s="152" t="s">
        <v>72</v>
      </c>
      <c r="F3" s="153"/>
      <c r="G3" s="6" t="s">
        <v>71</v>
      </c>
      <c r="H3" s="146"/>
      <c r="I3" s="120" t="s">
        <v>12</v>
      </c>
      <c r="J3" s="6" t="s">
        <v>13</v>
      </c>
    </row>
    <row r="4" spans="1:11" ht="17.100000000000001" hidden="1" customHeight="1">
      <c r="A4" s="7" t="str">
        <f>IF(G4="","숨","")</f>
        <v>숨</v>
      </c>
      <c r="B4" s="17">
        <f t="shared" ref="B4:B28" si="0">IF(J4=J3,"",J4)</f>
        <v>2</v>
      </c>
      <c r="C4" s="16"/>
      <c r="D4" s="106"/>
      <c r="E4" s="107"/>
      <c r="F4" s="107"/>
      <c r="G4" s="117"/>
      <c r="H4" s="107"/>
      <c r="I4" s="108">
        <v>1</v>
      </c>
      <c r="J4" s="116">
        <v>2</v>
      </c>
    </row>
    <row r="5" spans="1:11" ht="17.100000000000001" hidden="1" customHeight="1">
      <c r="A5" s="7" t="str">
        <f t="shared" ref="A5" si="1">IF(G5="","숨","")</f>
        <v>숨</v>
      </c>
      <c r="B5" s="18" t="str">
        <f t="shared" si="0"/>
        <v/>
      </c>
      <c r="C5" s="16"/>
      <c r="D5" s="106"/>
      <c r="E5" s="107"/>
      <c r="F5" s="107"/>
      <c r="G5" s="117"/>
      <c r="H5" s="107"/>
      <c r="I5" s="108">
        <f>I4+1</f>
        <v>2</v>
      </c>
      <c r="J5" s="116">
        <v>2</v>
      </c>
    </row>
    <row r="6" spans="1:11" ht="17.100000000000001" hidden="1" customHeight="1">
      <c r="A6" s="7" t="str">
        <f>IF(G6=0,"숨","")</f>
        <v>숨</v>
      </c>
      <c r="B6" s="18" t="str">
        <f t="shared" si="0"/>
        <v/>
      </c>
      <c r="C6" s="16"/>
      <c r="D6" s="106"/>
      <c r="E6" s="107"/>
      <c r="F6" s="107"/>
      <c r="G6" s="117"/>
      <c r="H6" s="107"/>
      <c r="I6" s="108">
        <f t="shared" ref="I6:I29" si="2">I5+1</f>
        <v>3</v>
      </c>
      <c r="J6" s="116">
        <v>2</v>
      </c>
    </row>
    <row r="7" spans="1:11" ht="17.100000000000001" hidden="1" customHeight="1">
      <c r="A7" s="7" t="str">
        <f t="shared" ref="A7:A35" si="3">IF(G7=0,"숨","")</f>
        <v>숨</v>
      </c>
      <c r="B7" s="18" t="str">
        <f t="shared" si="0"/>
        <v/>
      </c>
      <c r="C7" s="16"/>
      <c r="D7" s="106"/>
      <c r="E7" s="107"/>
      <c r="F7" s="107"/>
      <c r="G7" s="117"/>
      <c r="H7" s="107"/>
      <c r="I7" s="108">
        <f t="shared" si="2"/>
        <v>4</v>
      </c>
      <c r="J7" s="116">
        <v>2</v>
      </c>
    </row>
    <row r="8" spans="1:11" ht="17.100000000000001" hidden="1" customHeight="1">
      <c r="A8" s="7" t="str">
        <f t="shared" si="3"/>
        <v>숨</v>
      </c>
      <c r="B8" s="18" t="str">
        <f t="shared" si="0"/>
        <v/>
      </c>
      <c r="C8" s="16"/>
      <c r="D8" s="106"/>
      <c r="E8" s="107"/>
      <c r="F8" s="107"/>
      <c r="G8" s="117"/>
      <c r="H8" s="107"/>
      <c r="I8" s="108">
        <f t="shared" si="2"/>
        <v>5</v>
      </c>
      <c r="J8" s="116">
        <v>2</v>
      </c>
    </row>
    <row r="9" spans="1:11" ht="17.100000000000001" hidden="1" customHeight="1">
      <c r="A9" s="7" t="str">
        <f t="shared" si="3"/>
        <v>숨</v>
      </c>
      <c r="B9" s="18" t="str">
        <f t="shared" si="0"/>
        <v/>
      </c>
      <c r="C9" s="16"/>
      <c r="D9" s="106"/>
      <c r="E9" s="107"/>
      <c r="F9" s="107"/>
      <c r="G9" s="117"/>
      <c r="H9" s="107"/>
      <c r="I9" s="108">
        <f t="shared" si="2"/>
        <v>6</v>
      </c>
      <c r="J9" s="116">
        <v>2</v>
      </c>
    </row>
    <row r="10" spans="1:11" ht="17.100000000000001" hidden="1" customHeight="1">
      <c r="A10" s="7" t="str">
        <f t="shared" si="3"/>
        <v>숨</v>
      </c>
      <c r="B10" s="18" t="str">
        <f t="shared" si="0"/>
        <v/>
      </c>
      <c r="C10" s="16"/>
      <c r="D10" s="106"/>
      <c r="E10" s="107"/>
      <c r="F10" s="107"/>
      <c r="G10" s="117"/>
      <c r="H10" s="107"/>
      <c r="I10" s="108">
        <f t="shared" si="2"/>
        <v>7</v>
      </c>
      <c r="J10" s="116">
        <v>2</v>
      </c>
    </row>
    <row r="11" spans="1:11" ht="17.100000000000001" hidden="1" customHeight="1">
      <c r="A11" s="7" t="str">
        <f t="shared" si="3"/>
        <v>숨</v>
      </c>
      <c r="B11" s="18" t="str">
        <f t="shared" si="0"/>
        <v/>
      </c>
      <c r="C11" s="16"/>
      <c r="D11" s="106"/>
      <c r="E11" s="107"/>
      <c r="F11" s="107"/>
      <c r="G11" s="117"/>
      <c r="H11" s="107"/>
      <c r="I11" s="108">
        <f t="shared" si="2"/>
        <v>8</v>
      </c>
      <c r="J11" s="116">
        <v>2</v>
      </c>
    </row>
    <row r="12" spans="1:11" ht="17.100000000000001" hidden="1" customHeight="1">
      <c r="A12" s="7" t="str">
        <f t="shared" si="3"/>
        <v>숨</v>
      </c>
      <c r="B12" s="18" t="str">
        <f t="shared" si="0"/>
        <v/>
      </c>
      <c r="C12" s="16"/>
      <c r="D12" s="106"/>
      <c r="E12" s="107"/>
      <c r="F12" s="107"/>
      <c r="G12" s="117"/>
      <c r="H12" s="107"/>
      <c r="I12" s="108">
        <f t="shared" si="2"/>
        <v>9</v>
      </c>
      <c r="J12" s="116">
        <v>2</v>
      </c>
    </row>
    <row r="13" spans="1:11" ht="17.100000000000001" customHeight="1">
      <c r="A13" s="7" t="str">
        <f t="shared" si="3"/>
        <v/>
      </c>
      <c r="B13" s="17">
        <f t="shared" si="0"/>
        <v>1</v>
      </c>
      <c r="C13" s="16" t="s">
        <v>80</v>
      </c>
      <c r="D13" s="106" t="s">
        <v>75</v>
      </c>
      <c r="E13" s="107" t="s">
        <v>21</v>
      </c>
      <c r="F13" s="107" t="s">
        <v>23</v>
      </c>
      <c r="G13" s="117">
        <v>1</v>
      </c>
      <c r="H13" s="122"/>
      <c r="I13" s="108">
        <f t="shared" si="2"/>
        <v>10</v>
      </c>
      <c r="J13" s="116">
        <v>1</v>
      </c>
    </row>
    <row r="14" spans="1:11" ht="17.100000000000001" customHeight="1">
      <c r="A14" s="7" t="str">
        <f t="shared" si="3"/>
        <v/>
      </c>
      <c r="B14" s="18" t="str">
        <f t="shared" si="0"/>
        <v/>
      </c>
      <c r="C14" s="16" t="s">
        <v>81</v>
      </c>
      <c r="D14" s="106" t="s">
        <v>75</v>
      </c>
      <c r="E14" s="107" t="s">
        <v>21</v>
      </c>
      <c r="F14" s="107" t="s">
        <v>23</v>
      </c>
      <c r="G14" s="117">
        <v>1</v>
      </c>
      <c r="H14" s="122"/>
      <c r="I14" s="108">
        <f t="shared" si="2"/>
        <v>11</v>
      </c>
      <c r="J14" s="116">
        <v>1</v>
      </c>
    </row>
    <row r="15" spans="1:11" ht="17.100000000000001" customHeight="1">
      <c r="A15" s="7" t="str">
        <f t="shared" si="3"/>
        <v/>
      </c>
      <c r="B15" s="18" t="str">
        <f t="shared" si="0"/>
        <v/>
      </c>
      <c r="C15" s="16" t="s">
        <v>82</v>
      </c>
      <c r="D15" s="106" t="s">
        <v>75</v>
      </c>
      <c r="E15" s="107" t="s">
        <v>76</v>
      </c>
      <c r="F15" s="107" t="s">
        <v>77</v>
      </c>
      <c r="G15" s="117">
        <v>1</v>
      </c>
      <c r="H15" s="122"/>
      <c r="I15" s="108">
        <f t="shared" si="2"/>
        <v>12</v>
      </c>
      <c r="J15" s="116">
        <v>1</v>
      </c>
    </row>
    <row r="16" spans="1:11" ht="17.100000000000001" customHeight="1">
      <c r="A16" s="7" t="str">
        <f t="shared" si="3"/>
        <v/>
      </c>
      <c r="B16" s="18" t="str">
        <f t="shared" si="0"/>
        <v/>
      </c>
      <c r="C16" s="16" t="s">
        <v>83</v>
      </c>
      <c r="D16" s="106" t="s">
        <v>75</v>
      </c>
      <c r="E16" s="107" t="s">
        <v>20</v>
      </c>
      <c r="F16" s="107" t="s">
        <v>23</v>
      </c>
      <c r="G16" s="117">
        <v>1</v>
      </c>
      <c r="H16" s="122"/>
      <c r="I16" s="108">
        <f t="shared" si="2"/>
        <v>13</v>
      </c>
      <c r="J16" s="116">
        <v>1</v>
      </c>
    </row>
    <row r="17" spans="1:11" ht="17.100000000000001" customHeight="1">
      <c r="A17" s="7" t="str">
        <f t="shared" si="3"/>
        <v/>
      </c>
      <c r="B17" s="18" t="str">
        <f t="shared" si="0"/>
        <v/>
      </c>
      <c r="C17" s="16" t="s">
        <v>84</v>
      </c>
      <c r="D17" s="106" t="s">
        <v>75</v>
      </c>
      <c r="E17" s="107" t="s">
        <v>78</v>
      </c>
      <c r="F17" s="107" t="s">
        <v>79</v>
      </c>
      <c r="G17" s="117">
        <v>1</v>
      </c>
      <c r="H17" s="122"/>
      <c r="I17" s="108">
        <f t="shared" si="2"/>
        <v>14</v>
      </c>
      <c r="J17" s="116">
        <v>1</v>
      </c>
    </row>
    <row r="18" spans="1:11" ht="17.100000000000001" customHeight="1">
      <c r="A18" s="7" t="str">
        <f t="shared" si="3"/>
        <v/>
      </c>
      <c r="B18" s="18" t="str">
        <f t="shared" si="0"/>
        <v/>
      </c>
      <c r="C18" s="16" t="s">
        <v>85</v>
      </c>
      <c r="D18" s="106" t="s">
        <v>75</v>
      </c>
      <c r="E18" s="107" t="s">
        <v>19</v>
      </c>
      <c r="F18" s="107" t="s">
        <v>23</v>
      </c>
      <c r="G18" s="117">
        <v>1</v>
      </c>
      <c r="H18" s="122"/>
      <c r="I18" s="108">
        <f t="shared" si="2"/>
        <v>15</v>
      </c>
      <c r="J18" s="116">
        <v>1</v>
      </c>
    </row>
    <row r="19" spans="1:11" ht="17.100000000000001" customHeight="1">
      <c r="A19" s="7" t="str">
        <f t="shared" si="3"/>
        <v/>
      </c>
      <c r="B19" s="18" t="str">
        <f t="shared" si="0"/>
        <v/>
      </c>
      <c r="C19" s="16" t="s">
        <v>86</v>
      </c>
      <c r="D19" s="106" t="s">
        <v>75</v>
      </c>
      <c r="E19" s="107" t="s">
        <v>19</v>
      </c>
      <c r="F19" s="107" t="s">
        <v>23</v>
      </c>
      <c r="G19" s="117">
        <v>1</v>
      </c>
      <c r="H19" s="122"/>
      <c r="I19" s="108">
        <f t="shared" si="2"/>
        <v>16</v>
      </c>
      <c r="J19" s="116">
        <v>1</v>
      </c>
    </row>
    <row r="20" spans="1:11" ht="17.100000000000001" customHeight="1">
      <c r="A20" s="7" t="str">
        <f t="shared" si="3"/>
        <v/>
      </c>
      <c r="B20" s="18" t="str">
        <f t="shared" si="0"/>
        <v/>
      </c>
      <c r="C20" s="16" t="s">
        <v>87</v>
      </c>
      <c r="D20" s="106" t="s">
        <v>75</v>
      </c>
      <c r="E20" s="107" t="s">
        <v>20</v>
      </c>
      <c r="F20" s="107" t="s">
        <v>23</v>
      </c>
      <c r="G20" s="117">
        <v>1</v>
      </c>
      <c r="H20" s="122"/>
      <c r="I20" s="108">
        <f t="shared" si="2"/>
        <v>17</v>
      </c>
      <c r="J20" s="116">
        <v>1</v>
      </c>
    </row>
    <row r="21" spans="1:11" ht="17.100000000000001" customHeight="1">
      <c r="A21" s="7" t="str">
        <f t="shared" si="3"/>
        <v/>
      </c>
      <c r="B21" s="18" t="str">
        <f t="shared" si="0"/>
        <v/>
      </c>
      <c r="C21" s="16" t="s">
        <v>88</v>
      </c>
      <c r="D21" s="106" t="s">
        <v>75</v>
      </c>
      <c r="E21" s="107" t="s">
        <v>76</v>
      </c>
      <c r="F21" s="107" t="s">
        <v>77</v>
      </c>
      <c r="G21" s="117">
        <v>1</v>
      </c>
      <c r="H21" s="122"/>
      <c r="I21" s="108">
        <f t="shared" si="2"/>
        <v>18</v>
      </c>
      <c r="J21" s="116">
        <v>1</v>
      </c>
    </row>
    <row r="22" spans="1:11" ht="17.100000000000001" customHeight="1">
      <c r="A22" s="7" t="str">
        <f t="shared" si="3"/>
        <v/>
      </c>
      <c r="B22" s="18" t="str">
        <f t="shared" si="0"/>
        <v/>
      </c>
      <c r="C22" s="16" t="s">
        <v>89</v>
      </c>
      <c r="D22" s="106" t="s">
        <v>75</v>
      </c>
      <c r="E22" s="107" t="s">
        <v>78</v>
      </c>
      <c r="F22" s="107" t="s">
        <v>79</v>
      </c>
      <c r="G22" s="117">
        <v>1</v>
      </c>
      <c r="H22" s="122"/>
      <c r="I22" s="108">
        <f t="shared" si="2"/>
        <v>19</v>
      </c>
      <c r="J22" s="116">
        <v>1</v>
      </c>
    </row>
    <row r="23" spans="1:11" ht="17.100000000000001" customHeight="1">
      <c r="A23" s="7" t="str">
        <f t="shared" si="3"/>
        <v/>
      </c>
      <c r="B23" s="18" t="str">
        <f t="shared" si="0"/>
        <v/>
      </c>
      <c r="C23" s="16" t="s">
        <v>90</v>
      </c>
      <c r="D23" s="106" t="s">
        <v>75</v>
      </c>
      <c r="E23" s="107" t="s">
        <v>20</v>
      </c>
      <c r="F23" s="107" t="s">
        <v>23</v>
      </c>
      <c r="G23" s="117">
        <v>1</v>
      </c>
      <c r="H23" s="122"/>
      <c r="I23" s="108">
        <f t="shared" si="2"/>
        <v>20</v>
      </c>
      <c r="J23" s="116">
        <v>1</v>
      </c>
    </row>
    <row r="24" spans="1:11" ht="17.100000000000001" customHeight="1">
      <c r="A24" s="7" t="str">
        <f t="shared" si="3"/>
        <v/>
      </c>
      <c r="B24" s="18" t="str">
        <f t="shared" si="0"/>
        <v/>
      </c>
      <c r="C24" s="16" t="s">
        <v>91</v>
      </c>
      <c r="D24" s="106" t="s">
        <v>75</v>
      </c>
      <c r="E24" s="107" t="s">
        <v>76</v>
      </c>
      <c r="F24" s="107" t="s">
        <v>77</v>
      </c>
      <c r="G24" s="117">
        <v>1</v>
      </c>
      <c r="H24" s="122"/>
      <c r="I24" s="108">
        <f t="shared" si="2"/>
        <v>21</v>
      </c>
      <c r="J24" s="116">
        <v>1</v>
      </c>
    </row>
    <row r="25" spans="1:11" ht="17.100000000000001" customHeight="1">
      <c r="A25" s="7" t="str">
        <f t="shared" si="3"/>
        <v/>
      </c>
      <c r="B25" s="18" t="str">
        <f t="shared" si="0"/>
        <v/>
      </c>
      <c r="C25" s="16" t="s">
        <v>92</v>
      </c>
      <c r="D25" s="106" t="s">
        <v>75</v>
      </c>
      <c r="E25" s="107" t="s">
        <v>19</v>
      </c>
      <c r="F25" s="107" t="s">
        <v>23</v>
      </c>
      <c r="G25" s="117">
        <v>1</v>
      </c>
      <c r="H25" s="122"/>
      <c r="I25" s="108">
        <f t="shared" si="2"/>
        <v>22</v>
      </c>
      <c r="J25" s="116">
        <v>1</v>
      </c>
    </row>
    <row r="26" spans="1:11" ht="17.100000000000001" customHeight="1">
      <c r="A26" s="7" t="str">
        <f t="shared" si="3"/>
        <v/>
      </c>
      <c r="B26" s="18" t="str">
        <f t="shared" si="0"/>
        <v/>
      </c>
      <c r="C26" s="16" t="s">
        <v>93</v>
      </c>
      <c r="D26" s="106" t="s">
        <v>75</v>
      </c>
      <c r="E26" s="107" t="s">
        <v>21</v>
      </c>
      <c r="F26" s="107" t="s">
        <v>23</v>
      </c>
      <c r="G26" s="117">
        <v>1</v>
      </c>
      <c r="H26" s="122"/>
      <c r="I26" s="108">
        <f t="shared" si="2"/>
        <v>23</v>
      </c>
      <c r="J26" s="116">
        <v>1</v>
      </c>
    </row>
    <row r="27" spans="1:11" ht="17.100000000000001" customHeight="1">
      <c r="A27" s="7" t="str">
        <f t="shared" si="3"/>
        <v/>
      </c>
      <c r="B27" s="18" t="str">
        <f t="shared" si="0"/>
        <v/>
      </c>
      <c r="C27" s="16" t="s">
        <v>94</v>
      </c>
      <c r="D27" s="106" t="s">
        <v>75</v>
      </c>
      <c r="E27" s="107" t="s">
        <v>20</v>
      </c>
      <c r="F27" s="107" t="s">
        <v>23</v>
      </c>
      <c r="G27" s="117">
        <v>1</v>
      </c>
      <c r="H27" s="122"/>
      <c r="I27" s="108">
        <f t="shared" si="2"/>
        <v>24</v>
      </c>
      <c r="J27" s="116">
        <v>1</v>
      </c>
    </row>
    <row r="28" spans="1:11" ht="17.100000000000001" customHeight="1">
      <c r="A28" s="7" t="str">
        <f t="shared" si="3"/>
        <v/>
      </c>
      <c r="B28" s="18" t="str">
        <f t="shared" si="0"/>
        <v/>
      </c>
      <c r="C28" s="16" t="s">
        <v>95</v>
      </c>
      <c r="D28" s="106" t="s">
        <v>75</v>
      </c>
      <c r="E28" s="107" t="s">
        <v>20</v>
      </c>
      <c r="F28" s="107" t="s">
        <v>23</v>
      </c>
      <c r="G28" s="117">
        <v>1</v>
      </c>
      <c r="H28" s="122"/>
      <c r="I28" s="108">
        <f t="shared" si="2"/>
        <v>25</v>
      </c>
      <c r="J28" s="116">
        <v>1</v>
      </c>
    </row>
    <row r="29" spans="1:11" ht="17.100000000000001" customHeight="1">
      <c r="A29" s="7" t="str">
        <f t="shared" si="3"/>
        <v/>
      </c>
      <c r="B29" s="19" t="str">
        <f t="shared" ref="B29" si="4">IF(J29=J28,"",J29)</f>
        <v/>
      </c>
      <c r="C29" s="16" t="s">
        <v>96</v>
      </c>
      <c r="D29" s="106" t="s">
        <v>75</v>
      </c>
      <c r="E29" s="107" t="s">
        <v>22</v>
      </c>
      <c r="F29" s="107" t="s">
        <v>23</v>
      </c>
      <c r="G29" s="117">
        <v>1</v>
      </c>
      <c r="H29" s="122"/>
      <c r="I29" s="108">
        <f t="shared" si="2"/>
        <v>26</v>
      </c>
      <c r="J29" s="116">
        <v>1</v>
      </c>
    </row>
    <row r="30" spans="1:11" s="14" customFormat="1" ht="17.100000000000001" hidden="1" customHeight="1">
      <c r="A30" s="7" t="str">
        <f t="shared" si="3"/>
        <v>숨</v>
      </c>
      <c r="B30" s="19"/>
      <c r="C30" s="9"/>
      <c r="D30" s="10"/>
      <c r="E30" s="10"/>
      <c r="F30" s="11"/>
      <c r="G30" s="11"/>
      <c r="H30" s="12"/>
      <c r="I30" s="13"/>
    </row>
    <row r="31" spans="1:11" ht="20.100000000000001" hidden="1" customHeight="1">
      <c r="A31" s="7" t="str">
        <f t="shared" si="3"/>
        <v>숨</v>
      </c>
      <c r="B31" s="143" t="s">
        <v>14</v>
      </c>
      <c r="C31" s="143" t="str">
        <f>J31</f>
        <v>기존구조물천공</v>
      </c>
      <c r="D31" s="8">
        <v>400</v>
      </c>
      <c r="E31" s="15" t="s">
        <v>18</v>
      </c>
      <c r="F31" s="22">
        <f>I31</f>
        <v>150</v>
      </c>
      <c r="G31" s="118">
        <f>SUMPRODUCT(($E$4:$E$30=E31)*($F$4:$F$30=J31)*($G$4:$G$30))</f>
        <v>0</v>
      </c>
      <c r="H31" s="15"/>
      <c r="I31" s="21">
        <v>150</v>
      </c>
      <c r="J31" s="23" t="s">
        <v>23</v>
      </c>
      <c r="K31" s="1" t="str">
        <f>CONCATENATE("D",D31,", T=",F31)</f>
        <v>D400, T=150</v>
      </c>
    </row>
    <row r="32" spans="1:11" ht="20.100000000000001" customHeight="1">
      <c r="A32" s="7" t="str">
        <f t="shared" si="3"/>
        <v/>
      </c>
      <c r="B32" s="143"/>
      <c r="C32" s="144"/>
      <c r="D32" s="8">
        <v>400</v>
      </c>
      <c r="E32" s="15" t="s">
        <v>19</v>
      </c>
      <c r="F32" s="22">
        <f t="shared" ref="F32:F35" si="5">I32</f>
        <v>150</v>
      </c>
      <c r="G32" s="118">
        <f t="shared" ref="G32:G35" si="6">SUMPRODUCT(($E$4:$E$30=E32)*($F$4:$F$30=J32)*($G$4:$G$30))</f>
        <v>3</v>
      </c>
      <c r="H32" s="123"/>
      <c r="I32" s="121">
        <v>150</v>
      </c>
      <c r="J32" s="23" t="s">
        <v>23</v>
      </c>
      <c r="K32" s="1" t="str">
        <f>CONCATENATE("D",D32,", T=",F32)</f>
        <v>D400, T=150</v>
      </c>
    </row>
    <row r="33" spans="1:11" ht="20.100000000000001" customHeight="1">
      <c r="A33" s="7" t="str">
        <f t="shared" si="3"/>
        <v/>
      </c>
      <c r="B33" s="144"/>
      <c r="C33" s="144"/>
      <c r="D33" s="8">
        <v>400</v>
      </c>
      <c r="E33" s="15" t="s">
        <v>20</v>
      </c>
      <c r="F33" s="22">
        <f t="shared" si="5"/>
        <v>200</v>
      </c>
      <c r="G33" s="118">
        <f t="shared" si="6"/>
        <v>5</v>
      </c>
      <c r="H33" s="123"/>
      <c r="I33" s="121">
        <v>200</v>
      </c>
      <c r="J33" s="23" t="s">
        <v>23</v>
      </c>
      <c r="K33" s="1" t="str">
        <f>CONCATENATE("D",D33,", T=",F33)</f>
        <v>D400, T=200</v>
      </c>
    </row>
    <row r="34" spans="1:11" ht="20.100000000000001" customHeight="1">
      <c r="A34" s="7" t="str">
        <f t="shared" si="3"/>
        <v/>
      </c>
      <c r="B34" s="144"/>
      <c r="C34" s="144"/>
      <c r="D34" s="8">
        <v>400</v>
      </c>
      <c r="E34" s="15" t="s">
        <v>22</v>
      </c>
      <c r="F34" s="22">
        <f t="shared" si="5"/>
        <v>250</v>
      </c>
      <c r="G34" s="118">
        <f t="shared" si="6"/>
        <v>1</v>
      </c>
      <c r="H34" s="123"/>
      <c r="I34" s="121">
        <v>250</v>
      </c>
      <c r="J34" s="23" t="s">
        <v>23</v>
      </c>
      <c r="K34" s="1" t="str">
        <f>CONCATENATE("D",D34,", T=",F34)</f>
        <v>D400, T=250</v>
      </c>
    </row>
    <row r="35" spans="1:11" ht="20.100000000000001" customHeight="1">
      <c r="A35" s="7" t="str">
        <f t="shared" si="3"/>
        <v/>
      </c>
      <c r="B35" s="145"/>
      <c r="C35" s="145"/>
      <c r="D35" s="8">
        <v>400</v>
      </c>
      <c r="E35" s="15" t="s">
        <v>21</v>
      </c>
      <c r="F35" s="22">
        <f t="shared" si="5"/>
        <v>250</v>
      </c>
      <c r="G35" s="118">
        <f t="shared" si="6"/>
        <v>3</v>
      </c>
      <c r="H35" s="123"/>
      <c r="I35" s="121">
        <v>250</v>
      </c>
      <c r="J35" s="23" t="s">
        <v>23</v>
      </c>
      <c r="K35" s="1" t="str">
        <f>CONCATENATE("D",D35,", T=",F35)</f>
        <v>D400, T=250</v>
      </c>
    </row>
    <row r="36" spans="1:11" ht="20.100000000000001" customHeight="1">
      <c r="G36" s="109"/>
    </row>
    <row r="37" spans="1:11" ht="20.100000000000001" customHeight="1"/>
    <row r="38" spans="1:11" ht="20.100000000000001" customHeight="1"/>
    <row r="39" spans="1:11" ht="20.100000000000001" customHeight="1"/>
  </sheetData>
  <autoFilter ref="A3:A35" xr:uid="{00000000-0009-0000-0000-000005000000}">
    <filterColumn colId="0">
      <filters blank="1"/>
    </filterColumn>
  </autoFilter>
  <mergeCells count="8">
    <mergeCell ref="C31:C35"/>
    <mergeCell ref="B31:B35"/>
    <mergeCell ref="H2:H3"/>
    <mergeCell ref="B2:B3"/>
    <mergeCell ref="C2:C3"/>
    <mergeCell ref="D2:D3"/>
    <mergeCell ref="E2:G2"/>
    <mergeCell ref="E3:F3"/>
  </mergeCells>
  <phoneticPr fontId="32" type="noConversion"/>
  <conditionalFormatting sqref="A4:A35">
    <cfRule type="containsText" dxfId="0" priority="3" operator="containsText" text="숨">
      <formula>NOT(ISERROR(SEARCH("숨",A4)))</formula>
    </cfRule>
  </conditionalFormatting>
  <printOptions horizontalCentered="1"/>
  <pageMargins left="0.68" right="0.59" top="0.86614173228346458" bottom="0.6692913385826772" header="0.74803149606299213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7</vt:i4>
      </vt:variant>
    </vt:vector>
  </HeadingPairs>
  <TitlesOfParts>
    <vt:vector size="13" baseType="lpstr">
      <vt:lpstr>배수공사수집</vt:lpstr>
      <vt:lpstr>기존구조물천공집계</vt:lpstr>
      <vt:lpstr>기존구조물천공(D400x150)</vt:lpstr>
      <vt:lpstr>기존구조물천공(D400x200)</vt:lpstr>
      <vt:lpstr>기존구조물천공(D400x250)</vt:lpstr>
      <vt:lpstr>이토조서</vt:lpstr>
      <vt:lpstr>'기존구조물천공(D400x150)'!Print_Area</vt:lpstr>
      <vt:lpstr>'기존구조물천공(D400x200)'!Print_Area</vt:lpstr>
      <vt:lpstr>'기존구조물천공(D400x250)'!Print_Area</vt:lpstr>
      <vt:lpstr>기존구조물천공집계!Print_Area</vt:lpstr>
      <vt:lpstr>배수공사수집!Print_Area</vt:lpstr>
      <vt:lpstr>이토조서!Print_Area</vt:lpstr>
      <vt:lpstr>이토조서!Print_Titles</vt:lpstr>
    </vt:vector>
  </TitlesOfParts>
  <Company>박상호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박상호</dc:creator>
  <cp:lastModifiedBy>신희성업무 신희성업무</cp:lastModifiedBy>
  <cp:lastPrinted>2021-05-14T07:39:28Z</cp:lastPrinted>
  <dcterms:created xsi:type="dcterms:W3CDTF">2010-07-06T04:50:03Z</dcterms:created>
  <dcterms:modified xsi:type="dcterms:W3CDTF">2024-06-30T11:02:32Z</dcterms:modified>
</cp:coreProperties>
</file>